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TISTICAS IVV\2. SÍNTESE ESTATISTICA - IMPORTAÇÃO\12. Dezembro 2023\"/>
    </mc:Choice>
  </mc:AlternateContent>
  <xr:revisionPtr revIDLastSave="0" documentId="13_ncr:1_{79FDCE86-E350-4C5A-9D3E-0809E3586285}" xr6:coauthVersionLast="47" xr6:coauthVersionMax="47" xr10:uidLastSave="{00000000-0000-0000-0000-000000000000}"/>
  <bookViews>
    <workbookView xWindow="-120" yWindow="-120" windowWidth="21840" windowHeight="13020" activeTab="4" xr2:uid="{00000000-000D-0000-FFFF-FFFF00000000}"/>
  </bookViews>
  <sheets>
    <sheet name="Indice" sheetId="72" r:id="rId1"/>
    <sheet name="0" sheetId="49" r:id="rId2"/>
    <sheet name="1" sheetId="79" r:id="rId3"/>
    <sheet name="2" sheetId="80" r:id="rId4"/>
    <sheet name="3" sheetId="81" r:id="rId5"/>
    <sheet name="4" sheetId="34" r:id="rId6"/>
    <sheet name="5" sheetId="2" r:id="rId7"/>
    <sheet name="6" sheetId="3" r:id="rId8"/>
    <sheet name="7" sheetId="68" r:id="rId9"/>
    <sheet name="8" sheetId="69" r:id="rId10"/>
    <sheet name="9" sheetId="4" r:id="rId11"/>
    <sheet name="10" sheetId="8" r:id="rId12"/>
    <sheet name="11" sheetId="67" r:id="rId13"/>
    <sheet name="12" sheetId="35" r:id="rId14"/>
    <sheet name="13" sheetId="70" r:id="rId15"/>
    <sheet name="14" sheetId="36" r:id="rId16"/>
    <sheet name="15" sheetId="19" r:id="rId17"/>
    <sheet name="16" sheetId="37" r:id="rId18"/>
    <sheet name="17" sheetId="38" r:id="rId19"/>
    <sheet name="18" sheetId="39" r:id="rId20"/>
    <sheet name="19" sheetId="42" r:id="rId21"/>
    <sheet name="20" sheetId="77" r:id="rId22"/>
    <sheet name="21" sheetId="78" r:id="rId23"/>
  </sheets>
  <externalReferences>
    <externalReference r:id="rId24"/>
  </externalReferences>
  <definedNames>
    <definedName name="_xlnm.Print_Area" localSheetId="2">'1'!$A$1:$T$36</definedName>
    <definedName name="_xlnm.Print_Area" localSheetId="16">'15'!$A$1:$AL$8</definedName>
    <definedName name="_xlnm.Print_Area" localSheetId="18">'17'!$A$1:$AL$8</definedName>
    <definedName name="_xlnm.Print_Area" localSheetId="20">'19'!$A$1:$AK$34</definedName>
    <definedName name="_xlnm.Print_Area" localSheetId="3">'2'!$A$1:$AW$68</definedName>
    <definedName name="_xlnm.Print_Area" localSheetId="21">'20'!$A$1:$AK$33</definedName>
    <definedName name="_xlnm.Print_Area" localSheetId="22">'21'!$A$1:$AK$31</definedName>
    <definedName name="_xlnm.Print_Area" localSheetId="4">'3'!$A$1:$AW$68</definedName>
    <definedName name="_xlnm.Print_Area" localSheetId="5">'4'!$A$3:$S$22</definedName>
    <definedName name="_xlnm.Print_Area" localSheetId="6">'5'!$A$1:$AM$52</definedName>
    <definedName name="_xlnm.Print_Area" localSheetId="7">'6'!$A$1:$AM$23</definedName>
    <definedName name="_xlnm.Print_Area" localSheetId="0">Indice!$B$1:$N$70</definedName>
    <definedName name="Z_D2454DF7_9151_402B_B9E4_208D72282370_.wvu.Cols" localSheetId="11" hidden="1">'10'!$R:$R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5" hidden="1">'4'!$U:$W</definedName>
    <definedName name="Z_D2454DF7_9151_402B_B9E4_208D72282370_.wvu.Cols" localSheetId="6" hidden="1">'5'!#REF!</definedName>
    <definedName name="Z_D2454DF7_9151_402B_B9E4_208D72282370_.wvu.Cols" localSheetId="7" hidden="1">'6'!$R:$R</definedName>
    <definedName name="Z_D2454DF7_9151_402B_B9E4_208D72282370_.wvu.Cols" localSheetId="8" hidden="1">'7'!#REF!</definedName>
    <definedName name="Z_D2454DF7_9151_402B_B9E4_208D72282370_.wvu.Cols" localSheetId="9" hidden="1">'8'!$R:$R</definedName>
    <definedName name="Z_D2454DF7_9151_402B_B9E4_208D72282370_.wvu.Cols" localSheetId="10" hidden="1">'9'!#REF!</definedName>
    <definedName name="Z_D2454DF7_9151_402B_B9E4_208D72282370_.wvu.PrintArea" localSheetId="16" hidden="1">'15'!$A$1:$AL$8</definedName>
    <definedName name="Z_D2454DF7_9151_402B_B9E4_208D72282370_.wvu.PrintArea" localSheetId="18" hidden="1">'17'!$A$1:$AL$8</definedName>
    <definedName name="Z_D2454DF7_9151_402B_B9E4_208D72282370_.wvu.PrintArea" localSheetId="20" hidden="1">'19'!$A$1:$AK$34</definedName>
    <definedName name="Z_D2454DF7_9151_402B_B9E4_208D72282370_.wvu.PrintArea" localSheetId="21" hidden="1">'20'!$A$1:$AK$33</definedName>
    <definedName name="Z_D2454DF7_9151_402B_B9E4_208D72282370_.wvu.PrintArea" localSheetId="22" hidden="1">'21'!$A$1:$AK$31</definedName>
    <definedName name="Z_D2454DF7_9151_402B_B9E4_208D72282370_.wvu.PrintArea" localSheetId="6" hidden="1">'5'!$A$1:$AM$52</definedName>
    <definedName name="Z_D2454DF7_9151_402B_B9E4_208D72282370_.wvu.PrintArea" localSheetId="7" hidden="1">'6'!$A$1:$AM$23</definedName>
    <definedName name="Z_D2454DF7_9151_402B_B9E4_208D72282370_.wvu.PrintArea" localSheetId="0" hidden="1">Indice!$B$1:$N$70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7" i="81" l="1"/>
  <c r="AP67" i="81"/>
  <c r="AI67" i="81"/>
  <c r="AG67" i="81"/>
  <c r="AF67" i="81"/>
  <c r="AV67" i="81" s="1"/>
  <c r="AW67" i="81" s="1"/>
  <c r="AE67" i="81"/>
  <c r="AU67" i="81" s="1"/>
  <c r="AD67" i="81"/>
  <c r="AT67" i="81" s="1"/>
  <c r="AC67" i="81"/>
  <c r="AS67" i="81" s="1"/>
  <c r="AB67" i="81"/>
  <c r="AR67" i="81" s="1"/>
  <c r="AA67" i="81"/>
  <c r="Z67" i="81"/>
  <c r="Y67" i="81"/>
  <c r="AO67" i="81" s="1"/>
  <c r="X67" i="81"/>
  <c r="AN67" i="81" s="1"/>
  <c r="W67" i="81"/>
  <c r="AM67" i="81" s="1"/>
  <c r="V67" i="81"/>
  <c r="AL67" i="81" s="1"/>
  <c r="U67" i="81"/>
  <c r="AK67" i="81" s="1"/>
  <c r="T67" i="81"/>
  <c r="AJ67" i="81" s="1"/>
  <c r="S67" i="81"/>
  <c r="O67" i="81"/>
  <c r="P67" i="81" s="1"/>
  <c r="N67" i="81"/>
  <c r="M67" i="81"/>
  <c r="L67" i="81"/>
  <c r="K67" i="81"/>
  <c r="J67" i="81"/>
  <c r="I67" i="81"/>
  <c r="H67" i="81"/>
  <c r="G67" i="81"/>
  <c r="F67" i="81"/>
  <c r="E67" i="81"/>
  <c r="D67" i="81"/>
  <c r="C67" i="81"/>
  <c r="B67" i="81"/>
  <c r="AV66" i="81"/>
  <c r="AW66" i="81" s="1"/>
  <c r="AU66" i="81"/>
  <c r="AN66" i="81"/>
  <c r="AM66" i="81"/>
  <c r="AF66" i="81"/>
  <c r="AG66" i="81" s="1"/>
  <c r="AE66" i="81"/>
  <c r="AD66" i="81"/>
  <c r="AT66" i="81" s="1"/>
  <c r="AC66" i="81"/>
  <c r="AS66" i="81" s="1"/>
  <c r="AB66" i="81"/>
  <c r="AR66" i="81" s="1"/>
  <c r="AA66" i="81"/>
  <c r="AQ66" i="81" s="1"/>
  <c r="Z66" i="81"/>
  <c r="AP66" i="81" s="1"/>
  <c r="Y66" i="81"/>
  <c r="AO66" i="81" s="1"/>
  <c r="X66" i="81"/>
  <c r="W66" i="81"/>
  <c r="V66" i="81"/>
  <c r="AL66" i="81" s="1"/>
  <c r="U66" i="81"/>
  <c r="AK66" i="81" s="1"/>
  <c r="T66" i="81"/>
  <c r="AJ66" i="81" s="1"/>
  <c r="S66" i="81"/>
  <c r="AI66" i="81" s="1"/>
  <c r="O66" i="81"/>
  <c r="P66" i="81" s="1"/>
  <c r="N66" i="81"/>
  <c r="M66" i="81"/>
  <c r="L66" i="81"/>
  <c r="K66" i="81"/>
  <c r="J66" i="81"/>
  <c r="I66" i="81"/>
  <c r="H66" i="81"/>
  <c r="G66" i="81"/>
  <c r="F66" i="81"/>
  <c r="E66" i="81"/>
  <c r="D66" i="81"/>
  <c r="C66" i="81"/>
  <c r="B66" i="81"/>
  <c r="AS65" i="81"/>
  <c r="AR65" i="81"/>
  <c r="AK65" i="81"/>
  <c r="AJ65" i="81"/>
  <c r="AF65" i="81"/>
  <c r="AG65" i="81" s="1"/>
  <c r="AE65" i="81"/>
  <c r="AU65" i="81" s="1"/>
  <c r="AD65" i="81"/>
  <c r="AT65" i="81" s="1"/>
  <c r="AC65" i="81"/>
  <c r="AB65" i="81"/>
  <c r="AA65" i="81"/>
  <c r="AQ65" i="81" s="1"/>
  <c r="Z65" i="81"/>
  <c r="AP65" i="81" s="1"/>
  <c r="Y65" i="81"/>
  <c r="AO65" i="81" s="1"/>
  <c r="X65" i="81"/>
  <c r="AN65" i="81" s="1"/>
  <c r="W65" i="81"/>
  <c r="AM65" i="81" s="1"/>
  <c r="V65" i="81"/>
  <c r="AL65" i="81" s="1"/>
  <c r="U65" i="81"/>
  <c r="T65" i="81"/>
  <c r="S65" i="81"/>
  <c r="AI65" i="81" s="1"/>
  <c r="O65" i="81"/>
  <c r="P65" i="81" s="1"/>
  <c r="N65" i="81"/>
  <c r="M65" i="81"/>
  <c r="L65" i="81"/>
  <c r="K65" i="81"/>
  <c r="J65" i="81"/>
  <c r="I65" i="81"/>
  <c r="H65" i="81"/>
  <c r="G65" i="81"/>
  <c r="F65" i="81"/>
  <c r="E65" i="81"/>
  <c r="D65" i="81"/>
  <c r="C65" i="81"/>
  <c r="B65" i="81"/>
  <c r="AP64" i="81"/>
  <c r="AO64" i="81"/>
  <c r="AF64" i="81"/>
  <c r="AV64" i="81" s="1"/>
  <c r="AW64" i="81" s="1"/>
  <c r="AE64" i="81"/>
  <c r="AU64" i="81" s="1"/>
  <c r="AD64" i="81"/>
  <c r="AT64" i="81" s="1"/>
  <c r="AC64" i="81"/>
  <c r="AS64" i="81" s="1"/>
  <c r="AB64" i="81"/>
  <c r="AR64" i="81" s="1"/>
  <c r="AA64" i="81"/>
  <c r="AQ64" i="81" s="1"/>
  <c r="Z64" i="81"/>
  <c r="Y64" i="81"/>
  <c r="X64" i="81"/>
  <c r="AN64" i="81" s="1"/>
  <c r="W64" i="81"/>
  <c r="AM64" i="81" s="1"/>
  <c r="V64" i="81"/>
  <c r="AL64" i="81" s="1"/>
  <c r="U64" i="81"/>
  <c r="AK64" i="81" s="1"/>
  <c r="T64" i="81"/>
  <c r="AJ64" i="81" s="1"/>
  <c r="S64" i="81"/>
  <c r="AI64" i="81" s="1"/>
  <c r="O64" i="81"/>
  <c r="P64" i="81" s="1"/>
  <c r="N64" i="81"/>
  <c r="M64" i="81"/>
  <c r="L64" i="81"/>
  <c r="K64" i="81"/>
  <c r="J64" i="81"/>
  <c r="I64" i="81"/>
  <c r="H64" i="81"/>
  <c r="G64" i="81"/>
  <c r="F64" i="81"/>
  <c r="E64" i="81"/>
  <c r="D64" i="81"/>
  <c r="C64" i="81"/>
  <c r="B64" i="81"/>
  <c r="AU63" i="81"/>
  <c r="AT63" i="81"/>
  <c r="AM63" i="81"/>
  <c r="AL63" i="81"/>
  <c r="AF63" i="81"/>
  <c r="AG63" i="81" s="1"/>
  <c r="AE63" i="81"/>
  <c r="AD63" i="81"/>
  <c r="AC63" i="81"/>
  <c r="AS63" i="81" s="1"/>
  <c r="AB63" i="81"/>
  <c r="AR63" i="81" s="1"/>
  <c r="AA63" i="81"/>
  <c r="AQ63" i="81" s="1"/>
  <c r="Z63" i="81"/>
  <c r="AP63" i="81" s="1"/>
  <c r="Y63" i="81"/>
  <c r="AO63" i="81" s="1"/>
  <c r="X63" i="81"/>
  <c r="AN63" i="81" s="1"/>
  <c r="W63" i="81"/>
  <c r="V63" i="81"/>
  <c r="U63" i="81"/>
  <c r="AK63" i="81" s="1"/>
  <c r="T63" i="81"/>
  <c r="AJ63" i="81" s="1"/>
  <c r="S63" i="81"/>
  <c r="AI63" i="81" s="1"/>
  <c r="O63" i="81"/>
  <c r="P63" i="81" s="1"/>
  <c r="N63" i="81"/>
  <c r="M63" i="81"/>
  <c r="L63" i="81"/>
  <c r="K63" i="81"/>
  <c r="J63" i="81"/>
  <c r="I63" i="81"/>
  <c r="H63" i="81"/>
  <c r="G63" i="81"/>
  <c r="F63" i="81"/>
  <c r="E63" i="81"/>
  <c r="D63" i="81"/>
  <c r="C63" i="81"/>
  <c r="B63" i="81"/>
  <c r="AV62" i="81"/>
  <c r="AW62" i="81" s="1"/>
  <c r="AU62" i="81"/>
  <c r="AT62" i="81"/>
  <c r="AS62" i="81"/>
  <c r="AR62" i="81"/>
  <c r="AQ62" i="81"/>
  <c r="AP62" i="81"/>
  <c r="AO62" i="81"/>
  <c r="AN62" i="81"/>
  <c r="AM62" i="81"/>
  <c r="AL62" i="81"/>
  <c r="AK62" i="81"/>
  <c r="AJ62" i="81"/>
  <c r="AI62" i="81"/>
  <c r="AG62" i="81"/>
  <c r="P62" i="81"/>
  <c r="AW61" i="81"/>
  <c r="AV61" i="81"/>
  <c r="AU61" i="81"/>
  <c r="AT61" i="81"/>
  <c r="AS61" i="81"/>
  <c r="AR61" i="81"/>
  <c r="AQ61" i="81"/>
  <c r="AP61" i="81"/>
  <c r="AO61" i="81"/>
  <c r="AN61" i="81"/>
  <c r="AM61" i="81"/>
  <c r="AL61" i="81"/>
  <c r="AK61" i="81"/>
  <c r="AJ61" i="81"/>
  <c r="AI61" i="81"/>
  <c r="AG61" i="81"/>
  <c r="P61" i="81"/>
  <c r="AV60" i="81"/>
  <c r="AU60" i="81"/>
  <c r="AW60" i="81" s="1"/>
  <c r="AT60" i="81"/>
  <c r="AS60" i="81"/>
  <c r="AR60" i="81"/>
  <c r="AQ60" i="81"/>
  <c r="AP60" i="81"/>
  <c r="AO60" i="81"/>
  <c r="AN60" i="81"/>
  <c r="AM60" i="81"/>
  <c r="AL60" i="81"/>
  <c r="AK60" i="81"/>
  <c r="AJ60" i="81"/>
  <c r="AI60" i="81"/>
  <c r="AG60" i="81"/>
  <c r="P60" i="81"/>
  <c r="AV59" i="81"/>
  <c r="AW59" i="81" s="1"/>
  <c r="AU59" i="81"/>
  <c r="AT59" i="81"/>
  <c r="AS59" i="81"/>
  <c r="AR59" i="81"/>
  <c r="AQ59" i="81"/>
  <c r="AP59" i="81"/>
  <c r="AO59" i="81"/>
  <c r="AN59" i="81"/>
  <c r="AM59" i="81"/>
  <c r="AL59" i="81"/>
  <c r="AK59" i="81"/>
  <c r="AJ59" i="81"/>
  <c r="AI59" i="81"/>
  <c r="AG59" i="81"/>
  <c r="P59" i="81"/>
  <c r="AV58" i="81"/>
  <c r="AW58" i="81" s="1"/>
  <c r="AU58" i="81"/>
  <c r="AT58" i="81"/>
  <c r="AS58" i="81"/>
  <c r="AR58" i="81"/>
  <c r="AQ58" i="81"/>
  <c r="AP58" i="81"/>
  <c r="AO58" i="81"/>
  <c r="AN58" i="81"/>
  <c r="AM58" i="81"/>
  <c r="AL58" i="81"/>
  <c r="AK58" i="81"/>
  <c r="AJ58" i="81"/>
  <c r="AI58" i="81"/>
  <c r="AG58" i="81"/>
  <c r="P58" i="81"/>
  <c r="AW57" i="81"/>
  <c r="AV57" i="81"/>
  <c r="AU57" i="81"/>
  <c r="AT57" i="81"/>
  <c r="AS57" i="81"/>
  <c r="AR57" i="81"/>
  <c r="AQ57" i="81"/>
  <c r="AP57" i="81"/>
  <c r="AO57" i="81"/>
  <c r="AN57" i="81"/>
  <c r="AM57" i="81"/>
  <c r="AL57" i="81"/>
  <c r="AK57" i="81"/>
  <c r="AJ57" i="81"/>
  <c r="AI57" i="81"/>
  <c r="AG57" i="81"/>
  <c r="P57" i="81"/>
  <c r="AV56" i="81"/>
  <c r="AW56" i="81" s="1"/>
  <c r="AU56" i="81"/>
  <c r="AT56" i="81"/>
  <c r="AS56" i="81"/>
  <c r="AR56" i="81"/>
  <c r="AQ56" i="81"/>
  <c r="AP56" i="81"/>
  <c r="AO56" i="81"/>
  <c r="AN56" i="81"/>
  <c r="AM56" i="81"/>
  <c r="AL56" i="81"/>
  <c r="AK56" i="81"/>
  <c r="AJ56" i="81"/>
  <c r="AI56" i="81"/>
  <c r="AG56" i="81"/>
  <c r="P56" i="81"/>
  <c r="AV55" i="81"/>
  <c r="AW55" i="81" s="1"/>
  <c r="AU55" i="81"/>
  <c r="AT55" i="81"/>
  <c r="AS55" i="81"/>
  <c r="AR55" i="81"/>
  <c r="AQ55" i="81"/>
  <c r="AP55" i="81"/>
  <c r="AO55" i="81"/>
  <c r="AN55" i="81"/>
  <c r="AM55" i="81"/>
  <c r="AL55" i="81"/>
  <c r="AK55" i="81"/>
  <c r="AJ55" i="81"/>
  <c r="AI55" i="81"/>
  <c r="AG55" i="81"/>
  <c r="P55" i="81"/>
  <c r="AV54" i="81"/>
  <c r="AW54" i="81" s="1"/>
  <c r="AU54" i="81"/>
  <c r="AT54" i="81"/>
  <c r="AS54" i="81"/>
  <c r="AR54" i="81"/>
  <c r="AQ54" i="81"/>
  <c r="AP54" i="81"/>
  <c r="AO54" i="81"/>
  <c r="AN54" i="81"/>
  <c r="AM54" i="81"/>
  <c r="AL54" i="81"/>
  <c r="AK54" i="81"/>
  <c r="AJ54" i="81"/>
  <c r="AI54" i="81"/>
  <c r="AG54" i="81"/>
  <c r="P54" i="81"/>
  <c r="AV53" i="81"/>
  <c r="AW53" i="81" s="1"/>
  <c r="AU53" i="81"/>
  <c r="AT53" i="81"/>
  <c r="AS53" i="81"/>
  <c r="AR53" i="81"/>
  <c r="AQ53" i="81"/>
  <c r="AP53" i="81"/>
  <c r="AO53" i="81"/>
  <c r="AN53" i="81"/>
  <c r="AM53" i="81"/>
  <c r="AL53" i="81"/>
  <c r="AK53" i="81"/>
  <c r="AJ53" i="81"/>
  <c r="AI53" i="81"/>
  <c r="AG53" i="81"/>
  <c r="P53" i="81"/>
  <c r="AV52" i="81"/>
  <c r="AU52" i="81"/>
  <c r="AW52" i="81" s="1"/>
  <c r="AT52" i="81"/>
  <c r="AS52" i="81"/>
  <c r="AR52" i="81"/>
  <c r="AQ52" i="81"/>
  <c r="AP52" i="81"/>
  <c r="AO52" i="81"/>
  <c r="AN52" i="81"/>
  <c r="AM52" i="81"/>
  <c r="AL52" i="81"/>
  <c r="AK52" i="81"/>
  <c r="AJ52" i="81"/>
  <c r="AI52" i="81"/>
  <c r="AG52" i="81"/>
  <c r="P52" i="81"/>
  <c r="AV51" i="81"/>
  <c r="AW51" i="81" s="1"/>
  <c r="AU51" i="81"/>
  <c r="AT51" i="81"/>
  <c r="AS51" i="81"/>
  <c r="AR51" i="81"/>
  <c r="AQ51" i="81"/>
  <c r="AP51" i="81"/>
  <c r="AO51" i="81"/>
  <c r="AN51" i="81"/>
  <c r="AM51" i="81"/>
  <c r="AL51" i="81"/>
  <c r="AK51" i="81"/>
  <c r="AJ51" i="81"/>
  <c r="AI51" i="81"/>
  <c r="AG51" i="81"/>
  <c r="P51" i="81"/>
  <c r="AR45" i="81"/>
  <c r="AQ45" i="81"/>
  <c r="AJ45" i="81"/>
  <c r="AI45" i="81"/>
  <c r="AF45" i="81"/>
  <c r="AG45" i="81" s="1"/>
  <c r="AE45" i="81"/>
  <c r="AU45" i="81" s="1"/>
  <c r="AD45" i="81"/>
  <c r="AT45" i="81" s="1"/>
  <c r="AC45" i="81"/>
  <c r="AS45" i="81" s="1"/>
  <c r="AB45" i="81"/>
  <c r="AA45" i="81"/>
  <c r="Z45" i="81"/>
  <c r="AP45" i="81" s="1"/>
  <c r="Y45" i="81"/>
  <c r="AO45" i="81" s="1"/>
  <c r="X45" i="81"/>
  <c r="AN45" i="81" s="1"/>
  <c r="W45" i="81"/>
  <c r="AM45" i="81" s="1"/>
  <c r="V45" i="81"/>
  <c r="AL45" i="81" s="1"/>
  <c r="U45" i="81"/>
  <c r="AK45" i="81" s="1"/>
  <c r="T45" i="81"/>
  <c r="S45" i="81"/>
  <c r="P45" i="81"/>
  <c r="O45" i="81"/>
  <c r="N45" i="81"/>
  <c r="M45" i="81"/>
  <c r="L45" i="81"/>
  <c r="K45" i="81"/>
  <c r="J45" i="81"/>
  <c r="I45" i="81"/>
  <c r="H45" i="81"/>
  <c r="G45" i="81"/>
  <c r="F45" i="81"/>
  <c r="E45" i="81"/>
  <c r="D45" i="81"/>
  <c r="C45" i="81"/>
  <c r="B45" i="81"/>
  <c r="AV44" i="81"/>
  <c r="AO44" i="81"/>
  <c r="AN44" i="81"/>
  <c r="AF44" i="81"/>
  <c r="AG44" i="81" s="1"/>
  <c r="AE44" i="81"/>
  <c r="AU44" i="81" s="1"/>
  <c r="AD44" i="81"/>
  <c r="AT44" i="81" s="1"/>
  <c r="AC44" i="81"/>
  <c r="AS44" i="81" s="1"/>
  <c r="AB44" i="81"/>
  <c r="AR44" i="81" s="1"/>
  <c r="AA44" i="81"/>
  <c r="AQ44" i="81" s="1"/>
  <c r="Z44" i="81"/>
  <c r="AP44" i="81" s="1"/>
  <c r="Y44" i="81"/>
  <c r="X44" i="81"/>
  <c r="W44" i="81"/>
  <c r="AM44" i="81" s="1"/>
  <c r="V44" i="81"/>
  <c r="AL44" i="81" s="1"/>
  <c r="U44" i="81"/>
  <c r="AK44" i="81" s="1"/>
  <c r="T44" i="81"/>
  <c r="AJ44" i="81" s="1"/>
  <c r="S44" i="81"/>
  <c r="AI44" i="81" s="1"/>
  <c r="O44" i="81"/>
  <c r="P44" i="81" s="1"/>
  <c r="N44" i="81"/>
  <c r="M44" i="81"/>
  <c r="L44" i="81"/>
  <c r="K44" i="81"/>
  <c r="J44" i="81"/>
  <c r="I44" i="81"/>
  <c r="H44" i="81"/>
  <c r="G44" i="81"/>
  <c r="F44" i="81"/>
  <c r="E44" i="81"/>
  <c r="D44" i="81"/>
  <c r="C44" i="81"/>
  <c r="B44" i="81"/>
  <c r="AT43" i="81"/>
  <c r="AS43" i="81"/>
  <c r="AL43" i="81"/>
  <c r="AK43" i="81"/>
  <c r="AF43" i="81"/>
  <c r="AG43" i="81" s="1"/>
  <c r="AE43" i="81"/>
  <c r="AU43" i="81" s="1"/>
  <c r="AD43" i="81"/>
  <c r="AC43" i="81"/>
  <c r="AB43" i="81"/>
  <c r="AR43" i="81" s="1"/>
  <c r="AA43" i="81"/>
  <c r="AQ43" i="81" s="1"/>
  <c r="Z43" i="81"/>
  <c r="AP43" i="81" s="1"/>
  <c r="Y43" i="81"/>
  <c r="AO43" i="81" s="1"/>
  <c r="X43" i="81"/>
  <c r="AN43" i="81" s="1"/>
  <c r="W43" i="81"/>
  <c r="AM43" i="81" s="1"/>
  <c r="V43" i="81"/>
  <c r="U43" i="81"/>
  <c r="T43" i="81"/>
  <c r="AJ43" i="81" s="1"/>
  <c r="S43" i="81"/>
  <c r="AI43" i="81" s="1"/>
  <c r="O43" i="81"/>
  <c r="P43" i="81" s="1"/>
  <c r="N43" i="81"/>
  <c r="M43" i="81"/>
  <c r="L43" i="81"/>
  <c r="K43" i="81"/>
  <c r="J43" i="81"/>
  <c r="I43" i="81"/>
  <c r="H43" i="81"/>
  <c r="G43" i="81"/>
  <c r="F43" i="81"/>
  <c r="E43" i="81"/>
  <c r="D43" i="81"/>
  <c r="C43" i="81"/>
  <c r="B43" i="81"/>
  <c r="AQ42" i="81"/>
  <c r="AP42" i="81"/>
  <c r="AI42" i="81"/>
  <c r="AG42" i="81"/>
  <c r="AF42" i="81"/>
  <c r="AV42" i="81" s="1"/>
  <c r="AW42" i="81" s="1"/>
  <c r="AE42" i="81"/>
  <c r="AU42" i="81" s="1"/>
  <c r="AD42" i="81"/>
  <c r="AT42" i="81" s="1"/>
  <c r="AC42" i="81"/>
  <c r="AS42" i="81" s="1"/>
  <c r="AB42" i="81"/>
  <c r="AR42" i="81" s="1"/>
  <c r="AA42" i="81"/>
  <c r="Z42" i="81"/>
  <c r="Y42" i="81"/>
  <c r="AO42" i="81" s="1"/>
  <c r="X42" i="81"/>
  <c r="AN42" i="81" s="1"/>
  <c r="W42" i="81"/>
  <c r="AM42" i="81" s="1"/>
  <c r="V42" i="81"/>
  <c r="AL42" i="81" s="1"/>
  <c r="U42" i="81"/>
  <c r="AK42" i="81" s="1"/>
  <c r="T42" i="81"/>
  <c r="AJ42" i="81" s="1"/>
  <c r="S42" i="81"/>
  <c r="O42" i="81"/>
  <c r="P42" i="81" s="1"/>
  <c r="N42" i="81"/>
  <c r="M42" i="81"/>
  <c r="L42" i="81"/>
  <c r="K42" i="81"/>
  <c r="J42" i="81"/>
  <c r="I42" i="81"/>
  <c r="H42" i="81"/>
  <c r="G42" i="81"/>
  <c r="F42" i="81"/>
  <c r="E42" i="81"/>
  <c r="D42" i="81"/>
  <c r="C42" i="81"/>
  <c r="B42" i="81"/>
  <c r="AV41" i="81"/>
  <c r="AW41" i="81" s="1"/>
  <c r="AU41" i="81"/>
  <c r="AN41" i="81"/>
  <c r="AM41" i="81"/>
  <c r="AF41" i="81"/>
  <c r="AG41" i="81" s="1"/>
  <c r="AE41" i="81"/>
  <c r="AD41" i="81"/>
  <c r="AT41" i="81" s="1"/>
  <c r="AC41" i="81"/>
  <c r="AS41" i="81" s="1"/>
  <c r="AB41" i="81"/>
  <c r="AR41" i="81" s="1"/>
  <c r="AA41" i="81"/>
  <c r="AQ41" i="81" s="1"/>
  <c r="Z41" i="81"/>
  <c r="AP41" i="81" s="1"/>
  <c r="Y41" i="81"/>
  <c r="AO41" i="81" s="1"/>
  <c r="X41" i="81"/>
  <c r="W41" i="81"/>
  <c r="V41" i="81"/>
  <c r="AL41" i="81" s="1"/>
  <c r="U41" i="81"/>
  <c r="AK41" i="81" s="1"/>
  <c r="T41" i="81"/>
  <c r="AJ41" i="81" s="1"/>
  <c r="S41" i="81"/>
  <c r="AI41" i="81" s="1"/>
  <c r="O41" i="81"/>
  <c r="P41" i="81" s="1"/>
  <c r="N41" i="81"/>
  <c r="M41" i="81"/>
  <c r="L41" i="81"/>
  <c r="K41" i="81"/>
  <c r="J41" i="81"/>
  <c r="I41" i="81"/>
  <c r="H41" i="81"/>
  <c r="G41" i="81"/>
  <c r="F41" i="81"/>
  <c r="E41" i="81"/>
  <c r="D41" i="81"/>
  <c r="C41" i="81"/>
  <c r="B41" i="81"/>
  <c r="AW40" i="81"/>
  <c r="AV40" i="81"/>
  <c r="AU40" i="81"/>
  <c r="AT40" i="81"/>
  <c r="AS40" i="81"/>
  <c r="AR40" i="81"/>
  <c r="AQ40" i="81"/>
  <c r="AP40" i="81"/>
  <c r="AO40" i="81"/>
  <c r="AN40" i="81"/>
  <c r="AM40" i="81"/>
  <c r="AL40" i="81"/>
  <c r="AK40" i="81"/>
  <c r="AJ40" i="81"/>
  <c r="AI40" i="81"/>
  <c r="AG40" i="81"/>
  <c r="P40" i="81"/>
  <c r="AV39" i="81"/>
  <c r="AW39" i="81" s="1"/>
  <c r="AU39" i="81"/>
  <c r="AT39" i="81"/>
  <c r="AS39" i="81"/>
  <c r="AR39" i="81"/>
  <c r="AQ39" i="81"/>
  <c r="AP39" i="81"/>
  <c r="AO39" i="81"/>
  <c r="AN39" i="81"/>
  <c r="AM39" i="81"/>
  <c r="AL39" i="81"/>
  <c r="AK39" i="81"/>
  <c r="AJ39" i="81"/>
  <c r="AI39" i="81"/>
  <c r="AG39" i="81"/>
  <c r="P39" i="81"/>
  <c r="AV38" i="81"/>
  <c r="AW38" i="81" s="1"/>
  <c r="AU38" i="81"/>
  <c r="AT38" i="81"/>
  <c r="AS38" i="81"/>
  <c r="AR38" i="81"/>
  <c r="AQ38" i="81"/>
  <c r="AP38" i="81"/>
  <c r="AO38" i="81"/>
  <c r="AN38" i="81"/>
  <c r="AM38" i="81"/>
  <c r="AL38" i="81"/>
  <c r="AK38" i="81"/>
  <c r="AJ38" i="81"/>
  <c r="AI38" i="81"/>
  <c r="AG38" i="81"/>
  <c r="P38" i="81"/>
  <c r="AV37" i="81"/>
  <c r="AW37" i="81" s="1"/>
  <c r="AU37" i="81"/>
  <c r="AT37" i="81"/>
  <c r="AS37" i="81"/>
  <c r="AR37" i="81"/>
  <c r="AQ37" i="81"/>
  <c r="AP37" i="81"/>
  <c r="AO37" i="81"/>
  <c r="AN37" i="81"/>
  <c r="AM37" i="81"/>
  <c r="AL37" i="81"/>
  <c r="AK37" i="81"/>
  <c r="AJ37" i="81"/>
  <c r="AI37" i="81"/>
  <c r="AG37" i="81"/>
  <c r="P37" i="81"/>
  <c r="AW36" i="81"/>
  <c r="AV36" i="81"/>
  <c r="AU36" i="81"/>
  <c r="AT36" i="81"/>
  <c r="AS36" i="81"/>
  <c r="AR36" i="81"/>
  <c r="AQ36" i="81"/>
  <c r="AP36" i="81"/>
  <c r="AO36" i="81"/>
  <c r="AN36" i="81"/>
  <c r="AM36" i="81"/>
  <c r="AL36" i="81"/>
  <c r="AK36" i="81"/>
  <c r="AJ36" i="81"/>
  <c r="AI36" i="81"/>
  <c r="AG36" i="81"/>
  <c r="P36" i="81"/>
  <c r="AV35" i="81"/>
  <c r="AW35" i="81" s="1"/>
  <c r="AU35" i="81"/>
  <c r="AT35" i="81"/>
  <c r="AS35" i="81"/>
  <c r="AR35" i="81"/>
  <c r="AQ35" i="81"/>
  <c r="AP35" i="81"/>
  <c r="AO35" i="81"/>
  <c r="AN35" i="81"/>
  <c r="AM35" i="81"/>
  <c r="AL35" i="81"/>
  <c r="AK35" i="81"/>
  <c r="AJ35" i="81"/>
  <c r="AI35" i="81"/>
  <c r="AG35" i="81"/>
  <c r="P35" i="81"/>
  <c r="AV34" i="81"/>
  <c r="AW34" i="81" s="1"/>
  <c r="AU34" i="81"/>
  <c r="AT34" i="81"/>
  <c r="AS34" i="81"/>
  <c r="AR34" i="81"/>
  <c r="AQ34" i="81"/>
  <c r="AP34" i="81"/>
  <c r="AO34" i="81"/>
  <c r="AN34" i="81"/>
  <c r="AM34" i="81"/>
  <c r="AL34" i="81"/>
  <c r="AK34" i="81"/>
  <c r="AJ34" i="81"/>
  <c r="AI34" i="81"/>
  <c r="AG34" i="81"/>
  <c r="P34" i="81"/>
  <c r="AV33" i="81"/>
  <c r="AW33" i="81" s="1"/>
  <c r="AU33" i="81"/>
  <c r="AT33" i="81"/>
  <c r="AS33" i="81"/>
  <c r="AR33" i="81"/>
  <c r="AQ33" i="81"/>
  <c r="AP33" i="81"/>
  <c r="AO33" i="81"/>
  <c r="AN33" i="81"/>
  <c r="AM33" i="81"/>
  <c r="AL33" i="81"/>
  <c r="AK33" i="81"/>
  <c r="AJ33" i="81"/>
  <c r="AI33" i="81"/>
  <c r="AG33" i="81"/>
  <c r="P33" i="81"/>
  <c r="AW32" i="81"/>
  <c r="AV32" i="81"/>
  <c r="AU32" i="81"/>
  <c r="AT32" i="81"/>
  <c r="AS32" i="81"/>
  <c r="AR32" i="81"/>
  <c r="AQ32" i="81"/>
  <c r="AP32" i="81"/>
  <c r="AO32" i="81"/>
  <c r="AN32" i="81"/>
  <c r="AM32" i="81"/>
  <c r="AL32" i="81"/>
  <c r="AK32" i="81"/>
  <c r="AJ32" i="81"/>
  <c r="AI32" i="81"/>
  <c r="AG32" i="81"/>
  <c r="P32" i="81"/>
  <c r="AV31" i="81"/>
  <c r="AW31" i="81" s="1"/>
  <c r="AU31" i="81"/>
  <c r="AT31" i="81"/>
  <c r="AS31" i="81"/>
  <c r="AR31" i="81"/>
  <c r="AQ31" i="81"/>
  <c r="AP31" i="81"/>
  <c r="AO31" i="81"/>
  <c r="AN31" i="81"/>
  <c r="AM31" i="81"/>
  <c r="AL31" i="81"/>
  <c r="AK31" i="81"/>
  <c r="AJ31" i="81"/>
  <c r="AI31" i="81"/>
  <c r="AG31" i="81"/>
  <c r="P31" i="81"/>
  <c r="AV30" i="81"/>
  <c r="AW30" i="81" s="1"/>
  <c r="AU30" i="81"/>
  <c r="AT30" i="81"/>
  <c r="AS30" i="81"/>
  <c r="AR30" i="81"/>
  <c r="AQ30" i="81"/>
  <c r="AP30" i="81"/>
  <c r="AO30" i="81"/>
  <c r="AN30" i="81"/>
  <c r="AM30" i="81"/>
  <c r="AL30" i="81"/>
  <c r="AK30" i="81"/>
  <c r="AJ30" i="81"/>
  <c r="AI30" i="81"/>
  <c r="AG30" i="81"/>
  <c r="P30" i="81"/>
  <c r="AV29" i="81"/>
  <c r="AW29" i="81" s="1"/>
  <c r="AU29" i="81"/>
  <c r="AT29" i="81"/>
  <c r="AS29" i="81"/>
  <c r="AR29" i="81"/>
  <c r="AQ29" i="81"/>
  <c r="AP29" i="81"/>
  <c r="AO29" i="81"/>
  <c r="AN29" i="81"/>
  <c r="AM29" i="81"/>
  <c r="AL29" i="81"/>
  <c r="AK29" i="81"/>
  <c r="AJ29" i="81"/>
  <c r="AI29" i="81"/>
  <c r="AG29" i="81"/>
  <c r="P29" i="81"/>
  <c r="P26" i="81"/>
  <c r="P48" i="81" s="1"/>
  <c r="AG48" i="81" s="1"/>
  <c r="AW48" i="81" s="1"/>
  <c r="R24" i="81"/>
  <c r="AT23" i="81"/>
  <c r="AS23" i="81"/>
  <c r="AL23" i="81"/>
  <c r="AK23" i="81"/>
  <c r="AG23" i="81"/>
  <c r="AF23" i="81"/>
  <c r="AV23" i="81" s="1"/>
  <c r="AE23" i="81"/>
  <c r="AD23" i="81"/>
  <c r="AC23" i="81"/>
  <c r="AB23" i="81"/>
  <c r="AA23" i="81"/>
  <c r="Z23" i="81"/>
  <c r="Y23" i="81"/>
  <c r="X23" i="81"/>
  <c r="W23" i="81"/>
  <c r="V23" i="81"/>
  <c r="U23" i="81"/>
  <c r="T23" i="81"/>
  <c r="AJ23" i="81" s="1"/>
  <c r="S23" i="81"/>
  <c r="P23" i="81"/>
  <c r="O23" i="81"/>
  <c r="N23" i="81"/>
  <c r="M23" i="81"/>
  <c r="L23" i="81"/>
  <c r="K23" i="81"/>
  <c r="J23" i="81"/>
  <c r="I23" i="81"/>
  <c r="H23" i="81"/>
  <c r="G23" i="81"/>
  <c r="F23" i="81"/>
  <c r="E23" i="81"/>
  <c r="D23" i="81"/>
  <c r="C23" i="81"/>
  <c r="B23" i="81"/>
  <c r="AI23" i="81" s="1"/>
  <c r="AR22" i="81"/>
  <c r="AQ22" i="81"/>
  <c r="AP22" i="81"/>
  <c r="AJ22" i="81"/>
  <c r="AI22" i="81"/>
  <c r="AG22" i="81"/>
  <c r="AF22" i="81"/>
  <c r="AE22" i="81"/>
  <c r="AU22" i="81" s="1"/>
  <c r="AD22" i="81"/>
  <c r="AT22" i="81" s="1"/>
  <c r="AC22" i="81"/>
  <c r="AS22" i="81" s="1"/>
  <c r="AB22" i="81"/>
  <c r="AA22" i="81"/>
  <c r="Z22" i="81"/>
  <c r="Y22" i="81"/>
  <c r="AO22" i="81" s="1"/>
  <c r="X22" i="81"/>
  <c r="W22" i="81"/>
  <c r="AM22" i="81" s="1"/>
  <c r="V22" i="81"/>
  <c r="AL22" i="81" s="1"/>
  <c r="U22" i="81"/>
  <c r="AK22" i="81" s="1"/>
  <c r="T22" i="81"/>
  <c r="S22" i="81"/>
  <c r="O22" i="81"/>
  <c r="AV22" i="81" s="1"/>
  <c r="N22" i="81"/>
  <c r="M22" i="81"/>
  <c r="L22" i="81"/>
  <c r="K22" i="81"/>
  <c r="J22" i="81"/>
  <c r="I22" i="81"/>
  <c r="H22" i="81"/>
  <c r="G22" i="81"/>
  <c r="AN22" i="81" s="1"/>
  <c r="F22" i="81"/>
  <c r="E22" i="81"/>
  <c r="D22" i="81"/>
  <c r="C22" i="81"/>
  <c r="B22" i="81"/>
  <c r="AV21" i="81"/>
  <c r="AW21" i="81" s="1"/>
  <c r="AU21" i="81"/>
  <c r="AO21" i="81"/>
  <c r="AN21" i="81"/>
  <c r="AM21" i="81"/>
  <c r="AF21" i="81"/>
  <c r="AG21" i="81" s="1"/>
  <c r="AE21" i="81"/>
  <c r="AD21" i="81"/>
  <c r="AT21" i="81" s="1"/>
  <c r="AC21" i="81"/>
  <c r="AB21" i="81"/>
  <c r="AR21" i="81" s="1"/>
  <c r="AA21" i="81"/>
  <c r="AQ21" i="81" s="1"/>
  <c r="Z21" i="81"/>
  <c r="AP21" i="81" s="1"/>
  <c r="Y21" i="81"/>
  <c r="X21" i="81"/>
  <c r="W21" i="81"/>
  <c r="V21" i="81"/>
  <c r="AL21" i="81" s="1"/>
  <c r="U21" i="81"/>
  <c r="T21" i="81"/>
  <c r="AJ21" i="81" s="1"/>
  <c r="S21" i="81"/>
  <c r="AI21" i="81" s="1"/>
  <c r="O21" i="81"/>
  <c r="P21" i="81" s="1"/>
  <c r="N21" i="81"/>
  <c r="M21" i="81"/>
  <c r="L21" i="81"/>
  <c r="AS21" i="81" s="1"/>
  <c r="K21" i="81"/>
  <c r="J21" i="81"/>
  <c r="I21" i="81"/>
  <c r="H21" i="81"/>
  <c r="G21" i="81"/>
  <c r="F21" i="81"/>
  <c r="E21" i="81"/>
  <c r="D21" i="81"/>
  <c r="AK21" i="81" s="1"/>
  <c r="C21" i="81"/>
  <c r="B21" i="81"/>
  <c r="AT20" i="81"/>
  <c r="AS20" i="81"/>
  <c r="AR20" i="81"/>
  <c r="AL20" i="81"/>
  <c r="AK20" i="81"/>
  <c r="AJ20" i="81"/>
  <c r="AG20" i="81"/>
  <c r="AF20" i="81"/>
  <c r="AV20" i="81" s="1"/>
  <c r="AE20" i="81"/>
  <c r="AU20" i="81" s="1"/>
  <c r="AD20" i="81"/>
  <c r="AC20" i="81"/>
  <c r="AB20" i="81"/>
  <c r="AA20" i="81"/>
  <c r="AQ20" i="81" s="1"/>
  <c r="Z20" i="81"/>
  <c r="Y20" i="81"/>
  <c r="AO20" i="81" s="1"/>
  <c r="X20" i="81"/>
  <c r="AN20" i="81" s="1"/>
  <c r="W20" i="81"/>
  <c r="AM20" i="81" s="1"/>
  <c r="V20" i="81"/>
  <c r="U20" i="81"/>
  <c r="T20" i="81"/>
  <c r="S20" i="81"/>
  <c r="AI20" i="81" s="1"/>
  <c r="O20" i="81"/>
  <c r="P20" i="81" s="1"/>
  <c r="N20" i="81"/>
  <c r="M20" i="81"/>
  <c r="L20" i="81"/>
  <c r="K20" i="81"/>
  <c r="J20" i="81"/>
  <c r="I20" i="81"/>
  <c r="AP20" i="81" s="1"/>
  <c r="H20" i="81"/>
  <c r="G20" i="81"/>
  <c r="F20" i="81"/>
  <c r="E20" i="81"/>
  <c r="D20" i="81"/>
  <c r="C20" i="81"/>
  <c r="B20" i="81"/>
  <c r="AQ19" i="81"/>
  <c r="AP19" i="81"/>
  <c r="AO19" i="81"/>
  <c r="AI19" i="81"/>
  <c r="AF19" i="81"/>
  <c r="AV19" i="81" s="1"/>
  <c r="AE19" i="81"/>
  <c r="AU19" i="81" s="1"/>
  <c r="AD19" i="81"/>
  <c r="AT19" i="81" s="1"/>
  <c r="AC19" i="81"/>
  <c r="AS19" i="81" s="1"/>
  <c r="AB19" i="81"/>
  <c r="AR19" i="81" s="1"/>
  <c r="AA19" i="81"/>
  <c r="Z19" i="81"/>
  <c r="Y19" i="81"/>
  <c r="X19" i="81"/>
  <c r="AN19" i="81" s="1"/>
  <c r="W19" i="81"/>
  <c r="AM19" i="81" s="1"/>
  <c r="V19" i="81"/>
  <c r="AL19" i="81" s="1"/>
  <c r="U19" i="81"/>
  <c r="AK19" i="81" s="1"/>
  <c r="T19" i="81"/>
  <c r="AJ19" i="81" s="1"/>
  <c r="S19" i="81"/>
  <c r="O19" i="81"/>
  <c r="P19" i="81" s="1"/>
  <c r="N19" i="81"/>
  <c r="M19" i="81"/>
  <c r="L19" i="81"/>
  <c r="K19" i="81"/>
  <c r="J19" i="81"/>
  <c r="I19" i="81"/>
  <c r="H19" i="81"/>
  <c r="G19" i="81"/>
  <c r="F19" i="81"/>
  <c r="E19" i="81"/>
  <c r="D19" i="81"/>
  <c r="C19" i="81"/>
  <c r="B19" i="81"/>
  <c r="A19" i="81"/>
  <c r="A63" i="81" s="1"/>
  <c r="AV18" i="81"/>
  <c r="AW18" i="81" s="1"/>
  <c r="AU18" i="81"/>
  <c r="AU23" i="81" s="1"/>
  <c r="AT18" i="81"/>
  <c r="AS18" i="81"/>
  <c r="AR18" i="81"/>
  <c r="AR23" i="81" s="1"/>
  <c r="AQ18" i="81"/>
  <c r="AQ23" i="81" s="1"/>
  <c r="AP18" i="81"/>
  <c r="AP23" i="81" s="1"/>
  <c r="AO18" i="81"/>
  <c r="AO23" i="81" s="1"/>
  <c r="AN18" i="81"/>
  <c r="AN23" i="81" s="1"/>
  <c r="AM18" i="81"/>
  <c r="AM23" i="81" s="1"/>
  <c r="AL18" i="81"/>
  <c r="AK18" i="81"/>
  <c r="AJ18" i="81"/>
  <c r="AI18" i="81"/>
  <c r="AG18" i="81"/>
  <c r="P18" i="81"/>
  <c r="AV17" i="81"/>
  <c r="AW17" i="81" s="1"/>
  <c r="AU17" i="81"/>
  <c r="AT17" i="81"/>
  <c r="AS17" i="81"/>
  <c r="AR17" i="81"/>
  <c r="AQ17" i="81"/>
  <c r="AP17" i="81"/>
  <c r="AO17" i="81"/>
  <c r="AN17" i="81"/>
  <c r="AM17" i="81"/>
  <c r="AL17" i="81"/>
  <c r="AK17" i="81"/>
  <c r="AJ17" i="81"/>
  <c r="AI17" i="81"/>
  <c r="AG17" i="81"/>
  <c r="P17" i="81"/>
  <c r="AW16" i="81"/>
  <c r="AV16" i="81"/>
  <c r="AU16" i="81"/>
  <c r="AT16" i="81"/>
  <c r="AS16" i="81"/>
  <c r="AR16" i="81"/>
  <c r="AQ16" i="81"/>
  <c r="AP16" i="81"/>
  <c r="AO16" i="81"/>
  <c r="AN16" i="81"/>
  <c r="AM16" i="81"/>
  <c r="AL16" i="81"/>
  <c r="AK16" i="81"/>
  <c r="AJ16" i="81"/>
  <c r="AI16" i="81"/>
  <c r="AG16" i="81"/>
  <c r="P16" i="81"/>
  <c r="AV15" i="81"/>
  <c r="AW15" i="81" s="1"/>
  <c r="AU15" i="81"/>
  <c r="AT15" i="81"/>
  <c r="AS15" i="81"/>
  <c r="AR15" i="81"/>
  <c r="AQ15" i="81"/>
  <c r="AP15" i="81"/>
  <c r="AO15" i="81"/>
  <c r="AN15" i="81"/>
  <c r="AM15" i="81"/>
  <c r="AL15" i="81"/>
  <c r="AK15" i="81"/>
  <c r="AJ15" i="81"/>
  <c r="AI15" i="81"/>
  <c r="AG15" i="81"/>
  <c r="P15" i="81"/>
  <c r="AV14" i="81"/>
  <c r="AU14" i="81"/>
  <c r="AW14" i="81" s="1"/>
  <c r="AT14" i="81"/>
  <c r="AS14" i="81"/>
  <c r="AR14" i="81"/>
  <c r="AQ14" i="81"/>
  <c r="AP14" i="81"/>
  <c r="AO14" i="81"/>
  <c r="AN14" i="81"/>
  <c r="AM14" i="81"/>
  <c r="AL14" i="81"/>
  <c r="AK14" i="81"/>
  <c r="AJ14" i="81"/>
  <c r="AI14" i="81"/>
  <c r="AG14" i="81"/>
  <c r="P14" i="81"/>
  <c r="AV13" i="81"/>
  <c r="AW13" i="81" s="1"/>
  <c r="AU13" i="81"/>
  <c r="AT13" i="81"/>
  <c r="AS13" i="81"/>
  <c r="AR13" i="81"/>
  <c r="AQ13" i="81"/>
  <c r="AP13" i="81"/>
  <c r="AO13" i="81"/>
  <c r="AN13" i="81"/>
  <c r="AM13" i="81"/>
  <c r="AL13" i="81"/>
  <c r="AK13" i="81"/>
  <c r="AJ13" i="81"/>
  <c r="AI13" i="81"/>
  <c r="AG13" i="81"/>
  <c r="P13" i="81"/>
  <c r="AV12" i="81"/>
  <c r="AW12" i="81" s="1"/>
  <c r="AU12" i="81"/>
  <c r="AT12" i="81"/>
  <c r="AS12" i="81"/>
  <c r="AR12" i="81"/>
  <c r="AQ12" i="81"/>
  <c r="AP12" i="81"/>
  <c r="AO12" i="81"/>
  <c r="AN12" i="81"/>
  <c r="AM12" i="81"/>
  <c r="AL12" i="81"/>
  <c r="AK12" i="81"/>
  <c r="AJ12" i="81"/>
  <c r="AI12" i="81"/>
  <c r="AG12" i="81"/>
  <c r="P12" i="81"/>
  <c r="AV11" i="81"/>
  <c r="AW11" i="81" s="1"/>
  <c r="AU11" i="81"/>
  <c r="AT11" i="81"/>
  <c r="AS11" i="81"/>
  <c r="AR11" i="81"/>
  <c r="AQ11" i="81"/>
  <c r="AP11" i="81"/>
  <c r="AO11" i="81"/>
  <c r="AN11" i="81"/>
  <c r="AM11" i="81"/>
  <c r="AL11" i="81"/>
  <c r="AK11" i="81"/>
  <c r="AJ11" i="81"/>
  <c r="AI11" i="81"/>
  <c r="AG11" i="81"/>
  <c r="P11" i="81"/>
  <c r="AV10" i="81"/>
  <c r="AW10" i="81" s="1"/>
  <c r="AU10" i="81"/>
  <c r="AT10" i="81"/>
  <c r="AS10" i="81"/>
  <c r="AR10" i="81"/>
  <c r="AQ10" i="81"/>
  <c r="AP10" i="81"/>
  <c r="AO10" i="81"/>
  <c r="AN10" i="81"/>
  <c r="AM10" i="81"/>
  <c r="AL10" i="81"/>
  <c r="AK10" i="81"/>
  <c r="AJ10" i="81"/>
  <c r="AI10" i="81"/>
  <c r="AG10" i="81"/>
  <c r="P10" i="81"/>
  <c r="AV9" i="81"/>
  <c r="AW9" i="81" s="1"/>
  <c r="AU9" i="81"/>
  <c r="AT9" i="81"/>
  <c r="AS9" i="81"/>
  <c r="AR9" i="81"/>
  <c r="AQ9" i="81"/>
  <c r="AP9" i="81"/>
  <c r="AO9" i="81"/>
  <c r="AN9" i="81"/>
  <c r="AM9" i="81"/>
  <c r="AL9" i="81"/>
  <c r="AK9" i="81"/>
  <c r="AJ9" i="81"/>
  <c r="AI9" i="81"/>
  <c r="AG9" i="81"/>
  <c r="P9" i="81"/>
  <c r="AW8" i="81"/>
  <c r="AV8" i="81"/>
  <c r="AU8" i="81"/>
  <c r="AT8" i="81"/>
  <c r="AS8" i="81"/>
  <c r="AR8" i="81"/>
  <c r="AQ8" i="81"/>
  <c r="AP8" i="81"/>
  <c r="AO8" i="81"/>
  <c r="AN8" i="81"/>
  <c r="AM8" i="81"/>
  <c r="AL8" i="81"/>
  <c r="AK8" i="81"/>
  <c r="AJ8" i="81"/>
  <c r="AI8" i="81"/>
  <c r="AG8" i="81"/>
  <c r="P8" i="81"/>
  <c r="AV7" i="81"/>
  <c r="AW7" i="81" s="1"/>
  <c r="AU7" i="81"/>
  <c r="AT7" i="81"/>
  <c r="AS7" i="81"/>
  <c r="AR7" i="81"/>
  <c r="AQ7" i="81"/>
  <c r="AP7" i="81"/>
  <c r="AO7" i="81"/>
  <c r="AN7" i="81"/>
  <c r="AM7" i="81"/>
  <c r="AL7" i="81"/>
  <c r="AK7" i="81"/>
  <c r="AJ7" i="81"/>
  <c r="AI7" i="81"/>
  <c r="AG7" i="81"/>
  <c r="P7" i="81"/>
  <c r="AQ67" i="80"/>
  <c r="AP67" i="80"/>
  <c r="AI67" i="80"/>
  <c r="AG67" i="80"/>
  <c r="AF67" i="80"/>
  <c r="AV67" i="80" s="1"/>
  <c r="AW67" i="80" s="1"/>
  <c r="AE67" i="80"/>
  <c r="AU67" i="80" s="1"/>
  <c r="AD67" i="80"/>
  <c r="AT67" i="80" s="1"/>
  <c r="AC67" i="80"/>
  <c r="AS67" i="80" s="1"/>
  <c r="AB67" i="80"/>
  <c r="AR67" i="80" s="1"/>
  <c r="AA67" i="80"/>
  <c r="Z67" i="80"/>
  <c r="Y67" i="80"/>
  <c r="AO67" i="80" s="1"/>
  <c r="X67" i="80"/>
  <c r="AN67" i="80" s="1"/>
  <c r="W67" i="80"/>
  <c r="AM67" i="80" s="1"/>
  <c r="V67" i="80"/>
  <c r="AL67" i="80" s="1"/>
  <c r="U67" i="80"/>
  <c r="AK67" i="80" s="1"/>
  <c r="T67" i="80"/>
  <c r="AJ67" i="80" s="1"/>
  <c r="S67" i="80"/>
  <c r="O67" i="80"/>
  <c r="P67" i="80" s="1"/>
  <c r="N67" i="80"/>
  <c r="M67" i="80"/>
  <c r="L67" i="80"/>
  <c r="K67" i="80"/>
  <c r="J67" i="80"/>
  <c r="I67" i="80"/>
  <c r="H67" i="80"/>
  <c r="G67" i="80"/>
  <c r="F67" i="80"/>
  <c r="E67" i="80"/>
  <c r="D67" i="80"/>
  <c r="C67" i="80"/>
  <c r="B67" i="80"/>
  <c r="AV66" i="80"/>
  <c r="AW66" i="80" s="1"/>
  <c r="AU66" i="80"/>
  <c r="AN66" i="80"/>
  <c r="AM66" i="80"/>
  <c r="AF66" i="80"/>
  <c r="AG66" i="80" s="1"/>
  <c r="AE66" i="80"/>
  <c r="AD66" i="80"/>
  <c r="AT66" i="80" s="1"/>
  <c r="AC66" i="80"/>
  <c r="AS66" i="80" s="1"/>
  <c r="AB66" i="80"/>
  <c r="AR66" i="80" s="1"/>
  <c r="AA66" i="80"/>
  <c r="AQ66" i="80" s="1"/>
  <c r="Z66" i="80"/>
  <c r="AP66" i="80" s="1"/>
  <c r="Y66" i="80"/>
  <c r="AO66" i="80" s="1"/>
  <c r="X66" i="80"/>
  <c r="W66" i="80"/>
  <c r="V66" i="80"/>
  <c r="AL66" i="80" s="1"/>
  <c r="U66" i="80"/>
  <c r="AK66" i="80" s="1"/>
  <c r="T66" i="80"/>
  <c r="AJ66" i="80" s="1"/>
  <c r="S66" i="80"/>
  <c r="AI66" i="80" s="1"/>
  <c r="O66" i="80"/>
  <c r="P66" i="80" s="1"/>
  <c r="N66" i="80"/>
  <c r="M66" i="80"/>
  <c r="L66" i="80"/>
  <c r="K66" i="80"/>
  <c r="J66" i="80"/>
  <c r="I66" i="80"/>
  <c r="H66" i="80"/>
  <c r="G66" i="80"/>
  <c r="F66" i="80"/>
  <c r="E66" i="80"/>
  <c r="D66" i="80"/>
  <c r="C66" i="80"/>
  <c r="B66" i="80"/>
  <c r="AS65" i="80"/>
  <c r="AR65" i="80"/>
  <c r="AK65" i="80"/>
  <c r="AJ65" i="80"/>
  <c r="AG65" i="80"/>
  <c r="AF65" i="80"/>
  <c r="AV65" i="80" s="1"/>
  <c r="AE65" i="80"/>
  <c r="AU65" i="80" s="1"/>
  <c r="AD65" i="80"/>
  <c r="AT65" i="80" s="1"/>
  <c r="AC65" i="80"/>
  <c r="AB65" i="80"/>
  <c r="AA65" i="80"/>
  <c r="AQ65" i="80" s="1"/>
  <c r="Z65" i="80"/>
  <c r="AP65" i="80" s="1"/>
  <c r="Y65" i="80"/>
  <c r="AO65" i="80" s="1"/>
  <c r="X65" i="80"/>
  <c r="AN65" i="80" s="1"/>
  <c r="W65" i="80"/>
  <c r="AM65" i="80" s="1"/>
  <c r="V65" i="80"/>
  <c r="AL65" i="80" s="1"/>
  <c r="U65" i="80"/>
  <c r="T65" i="80"/>
  <c r="S65" i="80"/>
  <c r="AI65" i="80" s="1"/>
  <c r="P65" i="80"/>
  <c r="O65" i="80"/>
  <c r="N65" i="80"/>
  <c r="M65" i="80"/>
  <c r="L65" i="80"/>
  <c r="K65" i="80"/>
  <c r="J65" i="80"/>
  <c r="I65" i="80"/>
  <c r="H65" i="80"/>
  <c r="G65" i="80"/>
  <c r="F65" i="80"/>
  <c r="E65" i="80"/>
  <c r="D65" i="80"/>
  <c r="C65" i="80"/>
  <c r="B65" i="80"/>
  <c r="AP64" i="80"/>
  <c r="AO64" i="80"/>
  <c r="AF64" i="80"/>
  <c r="AV64" i="80" s="1"/>
  <c r="AW64" i="80" s="1"/>
  <c r="AE64" i="80"/>
  <c r="AU64" i="80" s="1"/>
  <c r="AD64" i="80"/>
  <c r="AT64" i="80" s="1"/>
  <c r="AC64" i="80"/>
  <c r="AS64" i="80" s="1"/>
  <c r="AB64" i="80"/>
  <c r="AR64" i="80" s="1"/>
  <c r="AA64" i="80"/>
  <c r="AQ64" i="80" s="1"/>
  <c r="Z64" i="80"/>
  <c r="Y64" i="80"/>
  <c r="X64" i="80"/>
  <c r="AN64" i="80" s="1"/>
  <c r="W64" i="80"/>
  <c r="AM64" i="80" s="1"/>
  <c r="V64" i="80"/>
  <c r="AL64" i="80" s="1"/>
  <c r="U64" i="80"/>
  <c r="AK64" i="80" s="1"/>
  <c r="T64" i="80"/>
  <c r="AJ64" i="80" s="1"/>
  <c r="S64" i="80"/>
  <c r="AI64" i="80" s="1"/>
  <c r="O64" i="80"/>
  <c r="P64" i="80" s="1"/>
  <c r="N64" i="80"/>
  <c r="M64" i="80"/>
  <c r="L64" i="80"/>
  <c r="K64" i="80"/>
  <c r="J64" i="80"/>
  <c r="I64" i="80"/>
  <c r="H64" i="80"/>
  <c r="G64" i="80"/>
  <c r="F64" i="80"/>
  <c r="E64" i="80"/>
  <c r="D64" i="80"/>
  <c r="C64" i="80"/>
  <c r="B64" i="80"/>
  <c r="AU63" i="80"/>
  <c r="AT63" i="80"/>
  <c r="AM63" i="80"/>
  <c r="AL63" i="80"/>
  <c r="AF63" i="80"/>
  <c r="AG63" i="80" s="1"/>
  <c r="AE63" i="80"/>
  <c r="AD63" i="80"/>
  <c r="AC63" i="80"/>
  <c r="AS63" i="80" s="1"/>
  <c r="AB63" i="80"/>
  <c r="AR63" i="80" s="1"/>
  <c r="AA63" i="80"/>
  <c r="AQ63" i="80" s="1"/>
  <c r="Z63" i="80"/>
  <c r="AP63" i="80" s="1"/>
  <c r="Y63" i="80"/>
  <c r="AO63" i="80" s="1"/>
  <c r="X63" i="80"/>
  <c r="AN63" i="80" s="1"/>
  <c r="W63" i="80"/>
  <c r="V63" i="80"/>
  <c r="U63" i="80"/>
  <c r="AK63" i="80" s="1"/>
  <c r="T63" i="80"/>
  <c r="AJ63" i="80" s="1"/>
  <c r="S63" i="80"/>
  <c r="AI63" i="80" s="1"/>
  <c r="O63" i="80"/>
  <c r="P63" i="80" s="1"/>
  <c r="N63" i="80"/>
  <c r="M63" i="80"/>
  <c r="L63" i="80"/>
  <c r="K63" i="80"/>
  <c r="J63" i="80"/>
  <c r="I63" i="80"/>
  <c r="H63" i="80"/>
  <c r="G63" i="80"/>
  <c r="F63" i="80"/>
  <c r="E63" i="80"/>
  <c r="D63" i="80"/>
  <c r="C63" i="80"/>
  <c r="B63" i="80"/>
  <c r="A63" i="80"/>
  <c r="AV62" i="80"/>
  <c r="AW62" i="80" s="1"/>
  <c r="AU62" i="80"/>
  <c r="AT62" i="80"/>
  <c r="AS62" i="80"/>
  <c r="AR62" i="80"/>
  <c r="AQ62" i="80"/>
  <c r="AP62" i="80"/>
  <c r="AO62" i="80"/>
  <c r="AN62" i="80"/>
  <c r="AM62" i="80"/>
  <c r="AL62" i="80"/>
  <c r="AK62" i="80"/>
  <c r="AJ62" i="80"/>
  <c r="AI62" i="80"/>
  <c r="AG62" i="80"/>
  <c r="P62" i="80"/>
  <c r="AV61" i="80"/>
  <c r="AW61" i="80" s="1"/>
  <c r="AU61" i="80"/>
  <c r="AT61" i="80"/>
  <c r="AS61" i="80"/>
  <c r="AR61" i="80"/>
  <c r="AQ61" i="80"/>
  <c r="AP61" i="80"/>
  <c r="AO61" i="80"/>
  <c r="AN61" i="80"/>
  <c r="AM61" i="80"/>
  <c r="AL61" i="80"/>
  <c r="AK61" i="80"/>
  <c r="AJ61" i="80"/>
  <c r="AI61" i="80"/>
  <c r="AG61" i="80"/>
  <c r="P61" i="80"/>
  <c r="AV60" i="80"/>
  <c r="AW60" i="80" s="1"/>
  <c r="AU60" i="80"/>
  <c r="AT60" i="80"/>
  <c r="AS60" i="80"/>
  <c r="AR60" i="80"/>
  <c r="AQ60" i="80"/>
  <c r="AP60" i="80"/>
  <c r="AO60" i="80"/>
  <c r="AN60" i="80"/>
  <c r="AM60" i="80"/>
  <c r="AL60" i="80"/>
  <c r="AK60" i="80"/>
  <c r="AJ60" i="80"/>
  <c r="AI60" i="80"/>
  <c r="AG60" i="80"/>
  <c r="P60" i="80"/>
  <c r="AV59" i="80"/>
  <c r="AW59" i="80" s="1"/>
  <c r="AU59" i="80"/>
  <c r="AT59" i="80"/>
  <c r="AS59" i="80"/>
  <c r="AR59" i="80"/>
  <c r="AQ59" i="80"/>
  <c r="AP59" i="80"/>
  <c r="AO59" i="80"/>
  <c r="AN59" i="80"/>
  <c r="AM59" i="80"/>
  <c r="AL59" i="80"/>
  <c r="AK59" i="80"/>
  <c r="AJ59" i="80"/>
  <c r="AI59" i="80"/>
  <c r="AG59" i="80"/>
  <c r="P59" i="80"/>
  <c r="AV58" i="80"/>
  <c r="AW58" i="80" s="1"/>
  <c r="AU58" i="80"/>
  <c r="AT58" i="80"/>
  <c r="AS58" i="80"/>
  <c r="AR58" i="80"/>
  <c r="AQ58" i="80"/>
  <c r="AP58" i="80"/>
  <c r="AO58" i="80"/>
  <c r="AN58" i="80"/>
  <c r="AM58" i="80"/>
  <c r="AL58" i="80"/>
  <c r="AK58" i="80"/>
  <c r="AJ58" i="80"/>
  <c r="AI58" i="80"/>
  <c r="AG58" i="80"/>
  <c r="P58" i="80"/>
  <c r="AW57" i="80"/>
  <c r="AV57" i="80"/>
  <c r="AU57" i="80"/>
  <c r="AT57" i="80"/>
  <c r="AS57" i="80"/>
  <c r="AR57" i="80"/>
  <c r="AQ57" i="80"/>
  <c r="AP57" i="80"/>
  <c r="AO57" i="80"/>
  <c r="AN57" i="80"/>
  <c r="AM57" i="80"/>
  <c r="AL57" i="80"/>
  <c r="AK57" i="80"/>
  <c r="AJ57" i="80"/>
  <c r="AI57" i="80"/>
  <c r="AG57" i="80"/>
  <c r="P57" i="80"/>
  <c r="AW56" i="80"/>
  <c r="AV56" i="80"/>
  <c r="AU56" i="80"/>
  <c r="AT56" i="80"/>
  <c r="AS56" i="80"/>
  <c r="AR56" i="80"/>
  <c r="AQ56" i="80"/>
  <c r="AP56" i="80"/>
  <c r="AO56" i="80"/>
  <c r="AN56" i="80"/>
  <c r="AM56" i="80"/>
  <c r="AL56" i="80"/>
  <c r="AK56" i="80"/>
  <c r="AJ56" i="80"/>
  <c r="AI56" i="80"/>
  <c r="AG56" i="80"/>
  <c r="P56" i="80"/>
  <c r="AW55" i="80"/>
  <c r="AV55" i="80"/>
  <c r="AU55" i="80"/>
  <c r="AT55" i="80"/>
  <c r="AS55" i="80"/>
  <c r="AR55" i="80"/>
  <c r="AQ55" i="80"/>
  <c r="AP55" i="80"/>
  <c r="AO55" i="80"/>
  <c r="AN55" i="80"/>
  <c r="AM55" i="80"/>
  <c r="AL55" i="80"/>
  <c r="AK55" i="80"/>
  <c r="AJ55" i="80"/>
  <c r="AI55" i="80"/>
  <c r="AG55" i="80"/>
  <c r="P55" i="80"/>
  <c r="AW54" i="80"/>
  <c r="AV54" i="80"/>
  <c r="AU54" i="80"/>
  <c r="AT54" i="80"/>
  <c r="AS54" i="80"/>
  <c r="AR54" i="80"/>
  <c r="AQ54" i="80"/>
  <c r="AP54" i="80"/>
  <c r="AO54" i="80"/>
  <c r="AN54" i="80"/>
  <c r="AM54" i="80"/>
  <c r="AL54" i="80"/>
  <c r="AK54" i="80"/>
  <c r="AJ54" i="80"/>
  <c r="AI54" i="80"/>
  <c r="AG54" i="80"/>
  <c r="P54" i="80"/>
  <c r="AV53" i="80"/>
  <c r="AW53" i="80" s="1"/>
  <c r="AU53" i="80"/>
  <c r="AT53" i="80"/>
  <c r="AS53" i="80"/>
  <c r="AR53" i="80"/>
  <c r="AQ53" i="80"/>
  <c r="AP53" i="80"/>
  <c r="AO53" i="80"/>
  <c r="AN53" i="80"/>
  <c r="AM53" i="80"/>
  <c r="AL53" i="80"/>
  <c r="AK53" i="80"/>
  <c r="AJ53" i="80"/>
  <c r="AI53" i="80"/>
  <c r="AG53" i="80"/>
  <c r="P53" i="80"/>
  <c r="AV52" i="80"/>
  <c r="AW52" i="80" s="1"/>
  <c r="AU52" i="80"/>
  <c r="AT52" i="80"/>
  <c r="AS52" i="80"/>
  <c r="AR52" i="80"/>
  <c r="AQ52" i="80"/>
  <c r="AP52" i="80"/>
  <c r="AO52" i="80"/>
  <c r="AN52" i="80"/>
  <c r="AM52" i="80"/>
  <c r="AL52" i="80"/>
  <c r="AK52" i="80"/>
  <c r="AJ52" i="80"/>
  <c r="AI52" i="80"/>
  <c r="AG52" i="80"/>
  <c r="P52" i="80"/>
  <c r="AV51" i="80"/>
  <c r="AW51" i="80" s="1"/>
  <c r="AU51" i="80"/>
  <c r="AT51" i="80"/>
  <c r="AS51" i="80"/>
  <c r="AR51" i="80"/>
  <c r="AQ51" i="80"/>
  <c r="AP51" i="80"/>
  <c r="AO51" i="80"/>
  <c r="AN51" i="80"/>
  <c r="AM51" i="80"/>
  <c r="AL51" i="80"/>
  <c r="AK51" i="80"/>
  <c r="AJ51" i="80"/>
  <c r="AI51" i="80"/>
  <c r="AG51" i="80"/>
  <c r="P51" i="80"/>
  <c r="AW48" i="80"/>
  <c r="AP45" i="80"/>
  <c r="AO45" i="80"/>
  <c r="AF45" i="80"/>
  <c r="AV45" i="80" s="1"/>
  <c r="AW45" i="80" s="1"/>
  <c r="AE45" i="80"/>
  <c r="AU45" i="80" s="1"/>
  <c r="AD45" i="80"/>
  <c r="AT45" i="80" s="1"/>
  <c r="AC45" i="80"/>
  <c r="AS45" i="80" s="1"/>
  <c r="AB45" i="80"/>
  <c r="AR45" i="80" s="1"/>
  <c r="AA45" i="80"/>
  <c r="AQ45" i="80" s="1"/>
  <c r="Z45" i="80"/>
  <c r="Y45" i="80"/>
  <c r="X45" i="80"/>
  <c r="AN45" i="80" s="1"/>
  <c r="W45" i="80"/>
  <c r="AM45" i="80" s="1"/>
  <c r="V45" i="80"/>
  <c r="AL45" i="80" s="1"/>
  <c r="U45" i="80"/>
  <c r="AK45" i="80" s="1"/>
  <c r="T45" i="80"/>
  <c r="AJ45" i="80" s="1"/>
  <c r="S45" i="80"/>
  <c r="AI45" i="80" s="1"/>
  <c r="O45" i="80"/>
  <c r="P45" i="80" s="1"/>
  <c r="N45" i="80"/>
  <c r="M45" i="80"/>
  <c r="L45" i="80"/>
  <c r="K45" i="80"/>
  <c r="J45" i="80"/>
  <c r="I45" i="80"/>
  <c r="H45" i="80"/>
  <c r="G45" i="80"/>
  <c r="F45" i="80"/>
  <c r="E45" i="80"/>
  <c r="D45" i="80"/>
  <c r="C45" i="80"/>
  <c r="B45" i="80"/>
  <c r="AU44" i="80"/>
  <c r="AT44" i="80"/>
  <c r="AM44" i="80"/>
  <c r="AL44" i="80"/>
  <c r="AF44" i="80"/>
  <c r="AG44" i="80" s="1"/>
  <c r="AE44" i="80"/>
  <c r="AD44" i="80"/>
  <c r="AC44" i="80"/>
  <c r="AS44" i="80" s="1"/>
  <c r="AB44" i="80"/>
  <c r="AR44" i="80" s="1"/>
  <c r="AA44" i="80"/>
  <c r="AQ44" i="80" s="1"/>
  <c r="Z44" i="80"/>
  <c r="AP44" i="80" s="1"/>
  <c r="Y44" i="80"/>
  <c r="AO44" i="80" s="1"/>
  <c r="X44" i="80"/>
  <c r="AN44" i="80" s="1"/>
  <c r="W44" i="80"/>
  <c r="V44" i="80"/>
  <c r="U44" i="80"/>
  <c r="AK44" i="80" s="1"/>
  <c r="T44" i="80"/>
  <c r="AJ44" i="80" s="1"/>
  <c r="S44" i="80"/>
  <c r="AI44" i="80" s="1"/>
  <c r="O44" i="80"/>
  <c r="P44" i="80" s="1"/>
  <c r="N44" i="80"/>
  <c r="M44" i="80"/>
  <c r="L44" i="80"/>
  <c r="K44" i="80"/>
  <c r="J44" i="80"/>
  <c r="I44" i="80"/>
  <c r="H44" i="80"/>
  <c r="G44" i="80"/>
  <c r="F44" i="80"/>
  <c r="E44" i="80"/>
  <c r="D44" i="80"/>
  <c r="C44" i="80"/>
  <c r="B44" i="80"/>
  <c r="AR43" i="80"/>
  <c r="AQ43" i="80"/>
  <c r="AJ43" i="80"/>
  <c r="AI43" i="80"/>
  <c r="AG43" i="80"/>
  <c r="AF43" i="80"/>
  <c r="AV43" i="80" s="1"/>
  <c r="AW43" i="80" s="1"/>
  <c r="AE43" i="80"/>
  <c r="AU43" i="80" s="1"/>
  <c r="AD43" i="80"/>
  <c r="AT43" i="80" s="1"/>
  <c r="AC43" i="80"/>
  <c r="AS43" i="80" s="1"/>
  <c r="AB43" i="80"/>
  <c r="AA43" i="80"/>
  <c r="Z43" i="80"/>
  <c r="AP43" i="80" s="1"/>
  <c r="Y43" i="80"/>
  <c r="AO43" i="80" s="1"/>
  <c r="X43" i="80"/>
  <c r="AN43" i="80" s="1"/>
  <c r="W43" i="80"/>
  <c r="AM43" i="80" s="1"/>
  <c r="V43" i="80"/>
  <c r="AL43" i="80" s="1"/>
  <c r="U43" i="80"/>
  <c r="AK43" i="80" s="1"/>
  <c r="T43" i="80"/>
  <c r="S43" i="80"/>
  <c r="P43" i="80"/>
  <c r="O43" i="80"/>
  <c r="N43" i="80"/>
  <c r="M43" i="80"/>
  <c r="L43" i="80"/>
  <c r="K43" i="80"/>
  <c r="J43" i="80"/>
  <c r="I43" i="80"/>
  <c r="H43" i="80"/>
  <c r="G43" i="80"/>
  <c r="F43" i="80"/>
  <c r="E43" i="80"/>
  <c r="D43" i="80"/>
  <c r="C43" i="80"/>
  <c r="B43" i="80"/>
  <c r="AV42" i="80"/>
  <c r="AW42" i="80" s="1"/>
  <c r="AO42" i="80"/>
  <c r="AN42" i="80"/>
  <c r="AF42" i="80"/>
  <c r="AG42" i="80" s="1"/>
  <c r="AE42" i="80"/>
  <c r="AU42" i="80" s="1"/>
  <c r="AD42" i="80"/>
  <c r="AT42" i="80" s="1"/>
  <c r="AC42" i="80"/>
  <c r="AS42" i="80" s="1"/>
  <c r="AB42" i="80"/>
  <c r="AR42" i="80" s="1"/>
  <c r="AA42" i="80"/>
  <c r="AQ42" i="80" s="1"/>
  <c r="Z42" i="80"/>
  <c r="AP42" i="80" s="1"/>
  <c r="Y42" i="80"/>
  <c r="X42" i="80"/>
  <c r="W42" i="80"/>
  <c r="AM42" i="80" s="1"/>
  <c r="V42" i="80"/>
  <c r="AL42" i="80" s="1"/>
  <c r="U42" i="80"/>
  <c r="AK42" i="80" s="1"/>
  <c r="T42" i="80"/>
  <c r="AJ42" i="80" s="1"/>
  <c r="S42" i="80"/>
  <c r="AI42" i="80" s="1"/>
  <c r="O42" i="80"/>
  <c r="P42" i="80" s="1"/>
  <c r="N42" i="80"/>
  <c r="M42" i="80"/>
  <c r="L42" i="80"/>
  <c r="K42" i="80"/>
  <c r="J42" i="80"/>
  <c r="I42" i="80"/>
  <c r="H42" i="80"/>
  <c r="G42" i="80"/>
  <c r="F42" i="80"/>
  <c r="E42" i="80"/>
  <c r="D42" i="80"/>
  <c r="C42" i="80"/>
  <c r="B42" i="80"/>
  <c r="AT41" i="80"/>
  <c r="AS41" i="80"/>
  <c r="AL41" i="80"/>
  <c r="AK41" i="80"/>
  <c r="AF41" i="80"/>
  <c r="AG41" i="80" s="1"/>
  <c r="AE41" i="80"/>
  <c r="AU41" i="80" s="1"/>
  <c r="AD41" i="80"/>
  <c r="AC41" i="80"/>
  <c r="AB41" i="80"/>
  <c r="AR41" i="80" s="1"/>
  <c r="AA41" i="80"/>
  <c r="AQ41" i="80" s="1"/>
  <c r="Z41" i="80"/>
  <c r="AP41" i="80" s="1"/>
  <c r="Y41" i="80"/>
  <c r="AO41" i="80" s="1"/>
  <c r="X41" i="80"/>
  <c r="AN41" i="80" s="1"/>
  <c r="W41" i="80"/>
  <c r="AM41" i="80" s="1"/>
  <c r="V41" i="80"/>
  <c r="U41" i="80"/>
  <c r="T41" i="80"/>
  <c r="AJ41" i="80" s="1"/>
  <c r="S41" i="80"/>
  <c r="AI41" i="80" s="1"/>
  <c r="P41" i="80"/>
  <c r="O41" i="80"/>
  <c r="N41" i="80"/>
  <c r="M41" i="80"/>
  <c r="L41" i="80"/>
  <c r="K41" i="80"/>
  <c r="J41" i="80"/>
  <c r="I41" i="80"/>
  <c r="H41" i="80"/>
  <c r="G41" i="80"/>
  <c r="F41" i="80"/>
  <c r="E41" i="80"/>
  <c r="D41" i="80"/>
  <c r="C41" i="80"/>
  <c r="B41" i="80"/>
  <c r="A41" i="80"/>
  <c r="AW40" i="80"/>
  <c r="AV40" i="80"/>
  <c r="AU40" i="80"/>
  <c r="AT40" i="80"/>
  <c r="AS40" i="80"/>
  <c r="AR40" i="80"/>
  <c r="AQ40" i="80"/>
  <c r="AP40" i="80"/>
  <c r="AO40" i="80"/>
  <c r="AN40" i="80"/>
  <c r="AM40" i="80"/>
  <c r="AL40" i="80"/>
  <c r="AK40" i="80"/>
  <c r="AJ40" i="80"/>
  <c r="AI40" i="80"/>
  <c r="AG40" i="80"/>
  <c r="P40" i="80"/>
  <c r="AV39" i="80"/>
  <c r="AW39" i="80" s="1"/>
  <c r="AU39" i="80"/>
  <c r="AT39" i="80"/>
  <c r="AS39" i="80"/>
  <c r="AR39" i="80"/>
  <c r="AQ39" i="80"/>
  <c r="AP39" i="80"/>
  <c r="AO39" i="80"/>
  <c r="AN39" i="80"/>
  <c r="AM39" i="80"/>
  <c r="AL39" i="80"/>
  <c r="AK39" i="80"/>
  <c r="AJ39" i="80"/>
  <c r="AI39" i="80"/>
  <c r="AG39" i="80"/>
  <c r="P39" i="80"/>
  <c r="AV38" i="80"/>
  <c r="AW38" i="80" s="1"/>
  <c r="AU38" i="80"/>
  <c r="AT38" i="80"/>
  <c r="AS38" i="80"/>
  <c r="AR38" i="80"/>
  <c r="AQ38" i="80"/>
  <c r="AP38" i="80"/>
  <c r="AO38" i="80"/>
  <c r="AN38" i="80"/>
  <c r="AM38" i="80"/>
  <c r="AL38" i="80"/>
  <c r="AK38" i="80"/>
  <c r="AJ38" i="80"/>
  <c r="AI38" i="80"/>
  <c r="AG38" i="80"/>
  <c r="P38" i="80"/>
  <c r="AV37" i="80"/>
  <c r="AU37" i="80"/>
  <c r="AW37" i="80" s="1"/>
  <c r="AT37" i="80"/>
  <c r="AS37" i="80"/>
  <c r="AR37" i="80"/>
  <c r="AQ37" i="80"/>
  <c r="AP37" i="80"/>
  <c r="AO37" i="80"/>
  <c r="AN37" i="80"/>
  <c r="AM37" i="80"/>
  <c r="AL37" i="80"/>
  <c r="AK37" i="80"/>
  <c r="AJ37" i="80"/>
  <c r="AI37" i="80"/>
  <c r="AG37" i="80"/>
  <c r="P37" i="80"/>
  <c r="AV36" i="80"/>
  <c r="AW36" i="80" s="1"/>
  <c r="AU36" i="80"/>
  <c r="AT36" i="80"/>
  <c r="AS36" i="80"/>
  <c r="AR36" i="80"/>
  <c r="AQ36" i="80"/>
  <c r="AP36" i="80"/>
  <c r="AO36" i="80"/>
  <c r="AN36" i="80"/>
  <c r="AM36" i="80"/>
  <c r="AL36" i="80"/>
  <c r="AK36" i="80"/>
  <c r="AJ36" i="80"/>
  <c r="AI36" i="80"/>
  <c r="AG36" i="80"/>
  <c r="P36" i="80"/>
  <c r="AV35" i="80"/>
  <c r="AW35" i="80" s="1"/>
  <c r="AU35" i="80"/>
  <c r="AT35" i="80"/>
  <c r="AS35" i="80"/>
  <c r="AR35" i="80"/>
  <c r="AQ35" i="80"/>
  <c r="AP35" i="80"/>
  <c r="AO35" i="80"/>
  <c r="AN35" i="80"/>
  <c r="AM35" i="80"/>
  <c r="AL35" i="80"/>
  <c r="AK35" i="80"/>
  <c r="AJ35" i="80"/>
  <c r="AI35" i="80"/>
  <c r="AG35" i="80"/>
  <c r="P35" i="80"/>
  <c r="AW34" i="80"/>
  <c r="AV34" i="80"/>
  <c r="AU34" i="80"/>
  <c r="AT34" i="80"/>
  <c r="AS34" i="80"/>
  <c r="AR34" i="80"/>
  <c r="AQ34" i="80"/>
  <c r="AP34" i="80"/>
  <c r="AO34" i="80"/>
  <c r="AN34" i="80"/>
  <c r="AM34" i="80"/>
  <c r="AL34" i="80"/>
  <c r="AK34" i="80"/>
  <c r="AJ34" i="80"/>
  <c r="AI34" i="80"/>
  <c r="AG34" i="80"/>
  <c r="P34" i="80"/>
  <c r="AW33" i="80"/>
  <c r="AV33" i="80"/>
  <c r="AU33" i="80"/>
  <c r="AT33" i="80"/>
  <c r="AS33" i="80"/>
  <c r="AR33" i="80"/>
  <c r="AQ33" i="80"/>
  <c r="AP33" i="80"/>
  <c r="AO33" i="80"/>
  <c r="AN33" i="80"/>
  <c r="AM33" i="80"/>
  <c r="AL33" i="80"/>
  <c r="AK33" i="80"/>
  <c r="AJ33" i="80"/>
  <c r="AI33" i="80"/>
  <c r="AG33" i="80"/>
  <c r="P33" i="80"/>
  <c r="AW32" i="80"/>
  <c r="AV32" i="80"/>
  <c r="AU32" i="80"/>
  <c r="AT32" i="80"/>
  <c r="AS32" i="80"/>
  <c r="AR32" i="80"/>
  <c r="AQ32" i="80"/>
  <c r="AP32" i="80"/>
  <c r="AO32" i="80"/>
  <c r="AN32" i="80"/>
  <c r="AM32" i="80"/>
  <c r="AL32" i="80"/>
  <c r="AK32" i="80"/>
  <c r="AJ32" i="80"/>
  <c r="AI32" i="80"/>
  <c r="AG32" i="80"/>
  <c r="P32" i="80"/>
  <c r="AV31" i="80"/>
  <c r="AW31" i="80" s="1"/>
  <c r="AU31" i="80"/>
  <c r="AT31" i="80"/>
  <c r="AS31" i="80"/>
  <c r="AR31" i="80"/>
  <c r="AQ31" i="80"/>
  <c r="AP31" i="80"/>
  <c r="AO31" i="80"/>
  <c r="AN31" i="80"/>
  <c r="AM31" i="80"/>
  <c r="AL31" i="80"/>
  <c r="AK31" i="80"/>
  <c r="AJ31" i="80"/>
  <c r="AI31" i="80"/>
  <c r="AG31" i="80"/>
  <c r="P31" i="80"/>
  <c r="AV30" i="80"/>
  <c r="AW30" i="80" s="1"/>
  <c r="AU30" i="80"/>
  <c r="AT30" i="80"/>
  <c r="AS30" i="80"/>
  <c r="AR30" i="80"/>
  <c r="AQ30" i="80"/>
  <c r="AP30" i="80"/>
  <c r="AO30" i="80"/>
  <c r="AN30" i="80"/>
  <c r="AM30" i="80"/>
  <c r="AL30" i="80"/>
  <c r="AK30" i="80"/>
  <c r="AJ30" i="80"/>
  <c r="AI30" i="80"/>
  <c r="AG30" i="80"/>
  <c r="P30" i="80"/>
  <c r="AV29" i="80"/>
  <c r="AU29" i="80"/>
  <c r="AW29" i="80" s="1"/>
  <c r="AT29" i="80"/>
  <c r="AS29" i="80"/>
  <c r="AR29" i="80"/>
  <c r="AQ29" i="80"/>
  <c r="AP29" i="80"/>
  <c r="AO29" i="80"/>
  <c r="AN29" i="80"/>
  <c r="AM29" i="80"/>
  <c r="AL29" i="80"/>
  <c r="AK29" i="80"/>
  <c r="AJ29" i="80"/>
  <c r="AI29" i="80"/>
  <c r="AG29" i="80"/>
  <c r="P29" i="80"/>
  <c r="AW26" i="80"/>
  <c r="AV23" i="80"/>
  <c r="AW23" i="80" s="1"/>
  <c r="AP23" i="80"/>
  <c r="AO23" i="80"/>
  <c r="AN23" i="80"/>
  <c r="AF23" i="80"/>
  <c r="AG23" i="80" s="1"/>
  <c r="AE23" i="80"/>
  <c r="AU23" i="80" s="1"/>
  <c r="AD23" i="80"/>
  <c r="AT23" i="80" s="1"/>
  <c r="AC23" i="80"/>
  <c r="AS23" i="80" s="1"/>
  <c r="AB23" i="80"/>
  <c r="AR23" i="80" s="1"/>
  <c r="AA23" i="80"/>
  <c r="AQ23" i="80" s="1"/>
  <c r="Z23" i="80"/>
  <c r="Y23" i="80"/>
  <c r="X23" i="80"/>
  <c r="W23" i="80"/>
  <c r="AM23" i="80" s="1"/>
  <c r="V23" i="80"/>
  <c r="AL23" i="80" s="1"/>
  <c r="U23" i="80"/>
  <c r="AK23" i="80" s="1"/>
  <c r="T23" i="80"/>
  <c r="AJ23" i="80" s="1"/>
  <c r="S23" i="80"/>
  <c r="AI23" i="80" s="1"/>
  <c r="O23" i="80"/>
  <c r="P23" i="80" s="1"/>
  <c r="N23" i="80"/>
  <c r="M23" i="80"/>
  <c r="L23" i="80"/>
  <c r="K23" i="80"/>
  <c r="J23" i="80"/>
  <c r="I23" i="80"/>
  <c r="H23" i="80"/>
  <c r="G23" i="80"/>
  <c r="F23" i="80"/>
  <c r="E23" i="80"/>
  <c r="D23" i="80"/>
  <c r="C23" i="80"/>
  <c r="B23" i="80"/>
  <c r="AT22" i="80"/>
  <c r="AS22" i="80"/>
  <c r="AL22" i="80"/>
  <c r="AK22" i="80"/>
  <c r="AF22" i="80"/>
  <c r="AG22" i="80" s="1"/>
  <c r="AE22" i="80"/>
  <c r="AU22" i="80" s="1"/>
  <c r="AD22" i="80"/>
  <c r="AC22" i="80"/>
  <c r="AB22" i="80"/>
  <c r="AR22" i="80" s="1"/>
  <c r="AA22" i="80"/>
  <c r="AQ22" i="80" s="1"/>
  <c r="Z22" i="80"/>
  <c r="AP22" i="80" s="1"/>
  <c r="Y22" i="80"/>
  <c r="AO22" i="80" s="1"/>
  <c r="X22" i="80"/>
  <c r="AN22" i="80" s="1"/>
  <c r="W22" i="80"/>
  <c r="AM22" i="80" s="1"/>
  <c r="V22" i="80"/>
  <c r="U22" i="80"/>
  <c r="T22" i="80"/>
  <c r="AJ22" i="80" s="1"/>
  <c r="S22" i="80"/>
  <c r="AI22" i="80" s="1"/>
  <c r="O22" i="80"/>
  <c r="P22" i="80" s="1"/>
  <c r="N22" i="80"/>
  <c r="M22" i="80"/>
  <c r="L22" i="80"/>
  <c r="K22" i="80"/>
  <c r="J22" i="80"/>
  <c r="I22" i="80"/>
  <c r="H22" i="80"/>
  <c r="G22" i="80"/>
  <c r="F22" i="80"/>
  <c r="E22" i="80"/>
  <c r="D22" i="80"/>
  <c r="C22" i="80"/>
  <c r="B22" i="80"/>
  <c r="AQ21" i="80"/>
  <c r="AP21" i="80"/>
  <c r="AI21" i="80"/>
  <c r="AG21" i="80"/>
  <c r="AF21" i="80"/>
  <c r="AE21" i="80"/>
  <c r="AU21" i="80" s="1"/>
  <c r="AD21" i="80"/>
  <c r="AT21" i="80" s="1"/>
  <c r="AC21" i="80"/>
  <c r="AS21" i="80" s="1"/>
  <c r="AB21" i="80"/>
  <c r="AR21" i="80" s="1"/>
  <c r="AA21" i="80"/>
  <c r="Z21" i="80"/>
  <c r="Y21" i="80"/>
  <c r="AO21" i="80" s="1"/>
  <c r="X21" i="80"/>
  <c r="AN21" i="80" s="1"/>
  <c r="W21" i="80"/>
  <c r="AM21" i="80" s="1"/>
  <c r="V21" i="80"/>
  <c r="AL21" i="80" s="1"/>
  <c r="U21" i="80"/>
  <c r="AK21" i="80" s="1"/>
  <c r="T21" i="80"/>
  <c r="AJ21" i="80" s="1"/>
  <c r="S21" i="80"/>
  <c r="O21" i="80"/>
  <c r="P21" i="80" s="1"/>
  <c r="N21" i="80"/>
  <c r="M21" i="80"/>
  <c r="L21" i="80"/>
  <c r="K21" i="80"/>
  <c r="J21" i="80"/>
  <c r="I21" i="80"/>
  <c r="H21" i="80"/>
  <c r="G21" i="80"/>
  <c r="F21" i="80"/>
  <c r="E21" i="80"/>
  <c r="D21" i="80"/>
  <c r="C21" i="80"/>
  <c r="B21" i="80"/>
  <c r="AV20" i="80"/>
  <c r="AW20" i="80" s="1"/>
  <c r="AU20" i="80"/>
  <c r="AN20" i="80"/>
  <c r="AM20" i="80"/>
  <c r="AF20" i="80"/>
  <c r="AG20" i="80" s="1"/>
  <c r="AE20" i="80"/>
  <c r="AD20" i="80"/>
  <c r="AT20" i="80" s="1"/>
  <c r="AC20" i="80"/>
  <c r="AS20" i="80" s="1"/>
  <c r="AB20" i="80"/>
  <c r="AR20" i="80" s="1"/>
  <c r="AA20" i="80"/>
  <c r="AQ20" i="80" s="1"/>
  <c r="Z20" i="80"/>
  <c r="AP20" i="80" s="1"/>
  <c r="Y20" i="80"/>
  <c r="AO20" i="80" s="1"/>
  <c r="X20" i="80"/>
  <c r="W20" i="80"/>
  <c r="V20" i="80"/>
  <c r="AL20" i="80" s="1"/>
  <c r="U20" i="80"/>
  <c r="AK20" i="80" s="1"/>
  <c r="T20" i="80"/>
  <c r="AJ20" i="80" s="1"/>
  <c r="S20" i="80"/>
  <c r="AI20" i="80" s="1"/>
  <c r="O20" i="80"/>
  <c r="P20" i="80" s="1"/>
  <c r="N20" i="80"/>
  <c r="M20" i="80"/>
  <c r="L20" i="80"/>
  <c r="K20" i="80"/>
  <c r="J20" i="80"/>
  <c r="I20" i="80"/>
  <c r="H20" i="80"/>
  <c r="G20" i="80"/>
  <c r="F20" i="80"/>
  <c r="E20" i="80"/>
  <c r="D20" i="80"/>
  <c r="C20" i="80"/>
  <c r="B20" i="80"/>
  <c r="AS19" i="80"/>
  <c r="AR19" i="80"/>
  <c r="AK19" i="80"/>
  <c r="AJ19" i="80"/>
  <c r="AF19" i="80"/>
  <c r="AG19" i="80" s="1"/>
  <c r="AE19" i="80"/>
  <c r="AU19" i="80" s="1"/>
  <c r="AD19" i="80"/>
  <c r="AT19" i="80" s="1"/>
  <c r="AC19" i="80"/>
  <c r="AB19" i="80"/>
  <c r="AA19" i="80"/>
  <c r="AQ19" i="80" s="1"/>
  <c r="Z19" i="80"/>
  <c r="AP19" i="80" s="1"/>
  <c r="Y19" i="80"/>
  <c r="AO19" i="80" s="1"/>
  <c r="X19" i="80"/>
  <c r="AN19" i="80" s="1"/>
  <c r="W19" i="80"/>
  <c r="AM19" i="80" s="1"/>
  <c r="V19" i="80"/>
  <c r="AL19" i="80" s="1"/>
  <c r="U19" i="80"/>
  <c r="T19" i="80"/>
  <c r="S19" i="80"/>
  <c r="AI19" i="80" s="1"/>
  <c r="P19" i="80"/>
  <c r="O19" i="80"/>
  <c r="N19" i="80"/>
  <c r="M19" i="80"/>
  <c r="L19" i="80"/>
  <c r="K19" i="80"/>
  <c r="J19" i="80"/>
  <c r="I19" i="80"/>
  <c r="H19" i="80"/>
  <c r="G19" i="80"/>
  <c r="F19" i="80"/>
  <c r="E19" i="80"/>
  <c r="D19" i="80"/>
  <c r="C19" i="80"/>
  <c r="B19" i="80"/>
  <c r="AW18" i="80"/>
  <c r="AV18" i="80"/>
  <c r="AU18" i="80"/>
  <c r="AT18" i="80"/>
  <c r="AS18" i="80"/>
  <c r="AR18" i="80"/>
  <c r="AQ18" i="80"/>
  <c r="AP18" i="80"/>
  <c r="AO18" i="80"/>
  <c r="AN18" i="80"/>
  <c r="AM18" i="80"/>
  <c r="AL18" i="80"/>
  <c r="AK18" i="80"/>
  <c r="AJ18" i="80"/>
  <c r="AI18" i="80"/>
  <c r="AG18" i="80"/>
  <c r="P18" i="80"/>
  <c r="AW17" i="80"/>
  <c r="AV17" i="80"/>
  <c r="AU17" i="80"/>
  <c r="AT17" i="80"/>
  <c r="AS17" i="80"/>
  <c r="AR17" i="80"/>
  <c r="AQ17" i="80"/>
  <c r="AP17" i="80"/>
  <c r="AO17" i="80"/>
  <c r="AN17" i="80"/>
  <c r="AM17" i="80"/>
  <c r="AL17" i="80"/>
  <c r="AK17" i="80"/>
  <c r="AJ17" i="80"/>
  <c r="AI17" i="80"/>
  <c r="AG17" i="80"/>
  <c r="P17" i="80"/>
  <c r="AW16" i="80"/>
  <c r="AV16" i="80"/>
  <c r="AU16" i="80"/>
  <c r="AT16" i="80"/>
  <c r="AS16" i="80"/>
  <c r="AR16" i="80"/>
  <c r="AQ16" i="80"/>
  <c r="AP16" i="80"/>
  <c r="AO16" i="80"/>
  <c r="AN16" i="80"/>
  <c r="AM16" i="80"/>
  <c r="AL16" i="80"/>
  <c r="AK16" i="80"/>
  <c r="AJ16" i="80"/>
  <c r="AI16" i="80"/>
  <c r="AG16" i="80"/>
  <c r="P16" i="80"/>
  <c r="AV15" i="80"/>
  <c r="AW15" i="80" s="1"/>
  <c r="AU15" i="80"/>
  <c r="AT15" i="80"/>
  <c r="AS15" i="80"/>
  <c r="AR15" i="80"/>
  <c r="AQ15" i="80"/>
  <c r="AP15" i="80"/>
  <c r="AO15" i="80"/>
  <c r="AN15" i="80"/>
  <c r="AM15" i="80"/>
  <c r="AL15" i="80"/>
  <c r="AK15" i="80"/>
  <c r="AJ15" i="80"/>
  <c r="AI15" i="80"/>
  <c r="AG15" i="80"/>
  <c r="P15" i="80"/>
  <c r="AW14" i="80"/>
  <c r="AV14" i="80"/>
  <c r="AU14" i="80"/>
  <c r="AT14" i="80"/>
  <c r="AS14" i="80"/>
  <c r="AR14" i="80"/>
  <c r="AQ14" i="80"/>
  <c r="AP14" i="80"/>
  <c r="AO14" i="80"/>
  <c r="AN14" i="80"/>
  <c r="AM14" i="80"/>
  <c r="AL14" i="80"/>
  <c r="AK14" i="80"/>
  <c r="AJ14" i="80"/>
  <c r="AI14" i="80"/>
  <c r="AG14" i="80"/>
  <c r="P14" i="80"/>
  <c r="AV13" i="80"/>
  <c r="AU13" i="80"/>
  <c r="AW13" i="80" s="1"/>
  <c r="AT13" i="80"/>
  <c r="AS13" i="80"/>
  <c r="AR13" i="80"/>
  <c r="AQ13" i="80"/>
  <c r="AP13" i="80"/>
  <c r="AO13" i="80"/>
  <c r="AN13" i="80"/>
  <c r="AM13" i="80"/>
  <c r="AL13" i="80"/>
  <c r="AK13" i="80"/>
  <c r="AJ13" i="80"/>
  <c r="AI13" i="80"/>
  <c r="AG13" i="80"/>
  <c r="P13" i="80"/>
  <c r="AV12" i="80"/>
  <c r="AW12" i="80" s="1"/>
  <c r="AU12" i="80"/>
  <c r="AT12" i="80"/>
  <c r="AS12" i="80"/>
  <c r="AR12" i="80"/>
  <c r="AQ12" i="80"/>
  <c r="AP12" i="80"/>
  <c r="AO12" i="80"/>
  <c r="AN12" i="80"/>
  <c r="AM12" i="80"/>
  <c r="AL12" i="80"/>
  <c r="AK12" i="80"/>
  <c r="AJ12" i="80"/>
  <c r="AI12" i="80"/>
  <c r="AG12" i="80"/>
  <c r="P12" i="80"/>
  <c r="AV11" i="80"/>
  <c r="AW11" i="80" s="1"/>
  <c r="AU11" i="80"/>
  <c r="AT11" i="80"/>
  <c r="AS11" i="80"/>
  <c r="AR11" i="80"/>
  <c r="AQ11" i="80"/>
  <c r="AP11" i="80"/>
  <c r="AO11" i="80"/>
  <c r="AN11" i="80"/>
  <c r="AM11" i="80"/>
  <c r="AL11" i="80"/>
  <c r="AK11" i="80"/>
  <c r="AJ11" i="80"/>
  <c r="AI11" i="80"/>
  <c r="AG11" i="80"/>
  <c r="P11" i="80"/>
  <c r="AW10" i="80"/>
  <c r="AV10" i="80"/>
  <c r="AV21" i="80" s="1"/>
  <c r="AW21" i="80" s="1"/>
  <c r="AU10" i="80"/>
  <c r="AT10" i="80"/>
  <c r="AS10" i="80"/>
  <c r="AR10" i="80"/>
  <c r="AQ10" i="80"/>
  <c r="AP10" i="80"/>
  <c r="AO10" i="80"/>
  <c r="AN10" i="80"/>
  <c r="AM10" i="80"/>
  <c r="AL10" i="80"/>
  <c r="AK10" i="80"/>
  <c r="AJ10" i="80"/>
  <c r="AI10" i="80"/>
  <c r="AG10" i="80"/>
  <c r="P10" i="80"/>
  <c r="AW9" i="80"/>
  <c r="AV9" i="80"/>
  <c r="AU9" i="80"/>
  <c r="AT9" i="80"/>
  <c r="AS9" i="80"/>
  <c r="AR9" i="80"/>
  <c r="AQ9" i="80"/>
  <c r="AP9" i="80"/>
  <c r="AO9" i="80"/>
  <c r="AN9" i="80"/>
  <c r="AM9" i="80"/>
  <c r="AL9" i="80"/>
  <c r="AK9" i="80"/>
  <c r="AJ9" i="80"/>
  <c r="AI9" i="80"/>
  <c r="AG9" i="80"/>
  <c r="P9" i="80"/>
  <c r="AW8" i="80"/>
  <c r="AV8" i="80"/>
  <c r="AU8" i="80"/>
  <c r="AT8" i="80"/>
  <c r="AS8" i="80"/>
  <c r="AR8" i="80"/>
  <c r="AQ8" i="80"/>
  <c r="AP8" i="80"/>
  <c r="AO8" i="80"/>
  <c r="AN8" i="80"/>
  <c r="AM8" i="80"/>
  <c r="AL8" i="80"/>
  <c r="AK8" i="80"/>
  <c r="AJ8" i="80"/>
  <c r="AI8" i="80"/>
  <c r="AG8" i="80"/>
  <c r="P8" i="80"/>
  <c r="AV7" i="80"/>
  <c r="AW7" i="80" s="1"/>
  <c r="AU7" i="80"/>
  <c r="AT7" i="80"/>
  <c r="AS7" i="80"/>
  <c r="AR7" i="80"/>
  <c r="AQ7" i="80"/>
  <c r="AP7" i="80"/>
  <c r="AO7" i="80"/>
  <c r="AN7" i="80"/>
  <c r="AM7" i="80"/>
  <c r="AL7" i="80"/>
  <c r="AK7" i="80"/>
  <c r="AJ7" i="80"/>
  <c r="AI7" i="80"/>
  <c r="AG7" i="80"/>
  <c r="P7" i="80"/>
  <c r="T34" i="79"/>
  <c r="S34" i="79"/>
  <c r="F34" i="79"/>
  <c r="E34" i="79"/>
  <c r="D34" i="79"/>
  <c r="C34" i="79"/>
  <c r="B34" i="79"/>
  <c r="P33" i="79"/>
  <c r="O33" i="79"/>
  <c r="H33" i="79"/>
  <c r="G33" i="79"/>
  <c r="F33" i="79"/>
  <c r="T32" i="79"/>
  <c r="T33" i="79" s="1"/>
  <c r="S32" i="79"/>
  <c r="Q32" i="79"/>
  <c r="Q33" i="79" s="1"/>
  <c r="P32" i="79"/>
  <c r="O32" i="79"/>
  <c r="N32" i="79"/>
  <c r="N33" i="79" s="1"/>
  <c r="M32" i="79"/>
  <c r="M33" i="79" s="1"/>
  <c r="L32" i="79"/>
  <c r="L33" i="79" s="1"/>
  <c r="K32" i="79"/>
  <c r="K33" i="79" s="1"/>
  <c r="J32" i="79"/>
  <c r="J33" i="79" s="1"/>
  <c r="I32" i="79"/>
  <c r="I33" i="79" s="1"/>
  <c r="H32" i="79"/>
  <c r="G32" i="79"/>
  <c r="F32" i="79"/>
  <c r="E32" i="79"/>
  <c r="E33" i="79" s="1"/>
  <c r="D32" i="79"/>
  <c r="D33" i="79" s="1"/>
  <c r="C32" i="79"/>
  <c r="C33" i="79" s="1"/>
  <c r="B32" i="79"/>
  <c r="T31" i="79"/>
  <c r="Q31" i="79"/>
  <c r="P31" i="79"/>
  <c r="O31" i="79"/>
  <c r="N31" i="79"/>
  <c r="M31" i="79"/>
  <c r="L31" i="79"/>
  <c r="K31" i="79"/>
  <c r="J31" i="79"/>
  <c r="I31" i="79"/>
  <c r="H31" i="79"/>
  <c r="G31" i="79"/>
  <c r="F31" i="79"/>
  <c r="E31" i="79"/>
  <c r="D31" i="79"/>
  <c r="C31" i="79"/>
  <c r="T29" i="79"/>
  <c r="Q29" i="79"/>
  <c r="P29" i="79"/>
  <c r="O29" i="79"/>
  <c r="N29" i="79"/>
  <c r="M29" i="79"/>
  <c r="L29" i="79"/>
  <c r="K29" i="79"/>
  <c r="J29" i="79"/>
  <c r="I29" i="79"/>
  <c r="H29" i="79"/>
  <c r="G29" i="79"/>
  <c r="F29" i="79"/>
  <c r="E29" i="79"/>
  <c r="D29" i="79"/>
  <c r="C29" i="79"/>
  <c r="T26" i="79"/>
  <c r="S26" i="79"/>
  <c r="R26" i="79"/>
  <c r="T23" i="79"/>
  <c r="S23" i="79"/>
  <c r="F23" i="79"/>
  <c r="E23" i="79"/>
  <c r="D23" i="79"/>
  <c r="C23" i="79"/>
  <c r="B23" i="79"/>
  <c r="M22" i="79"/>
  <c r="K22" i="79"/>
  <c r="E22" i="79"/>
  <c r="D22" i="79"/>
  <c r="C22" i="79"/>
  <c r="T21" i="79"/>
  <c r="T22" i="79" s="1"/>
  <c r="S21" i="79"/>
  <c r="Q21" i="79"/>
  <c r="Q22" i="79" s="1"/>
  <c r="P21" i="79"/>
  <c r="P22" i="79" s="1"/>
  <c r="O21" i="79"/>
  <c r="O22" i="79" s="1"/>
  <c r="N21" i="79"/>
  <c r="N22" i="79" s="1"/>
  <c r="M21" i="79"/>
  <c r="L21" i="79"/>
  <c r="L22" i="79" s="1"/>
  <c r="K21" i="79"/>
  <c r="J21" i="79"/>
  <c r="J22" i="79" s="1"/>
  <c r="I21" i="79"/>
  <c r="I22" i="79" s="1"/>
  <c r="H21" i="79"/>
  <c r="H22" i="79" s="1"/>
  <c r="G21" i="79"/>
  <c r="G22" i="79" s="1"/>
  <c r="F21" i="79"/>
  <c r="F22" i="79" s="1"/>
  <c r="E21" i="79"/>
  <c r="D21" i="79"/>
  <c r="C21" i="79"/>
  <c r="B21" i="79"/>
  <c r="T20" i="79"/>
  <c r="Q20" i="79"/>
  <c r="P20" i="79"/>
  <c r="O20" i="79"/>
  <c r="N20" i="79"/>
  <c r="M20" i="79"/>
  <c r="L20" i="79"/>
  <c r="K20" i="79"/>
  <c r="J20" i="79"/>
  <c r="I20" i="79"/>
  <c r="H20" i="79"/>
  <c r="G20" i="79"/>
  <c r="F20" i="79"/>
  <c r="E20" i="79"/>
  <c r="D20" i="79"/>
  <c r="C20" i="79"/>
  <c r="AG19" i="79"/>
  <c r="AG18" i="79"/>
  <c r="T18" i="79"/>
  <c r="Q18" i="79"/>
  <c r="P18" i="79"/>
  <c r="O18" i="79"/>
  <c r="N18" i="79"/>
  <c r="M18" i="79"/>
  <c r="L18" i="79"/>
  <c r="K18" i="79"/>
  <c r="J18" i="79"/>
  <c r="I18" i="79"/>
  <c r="H18" i="79"/>
  <c r="G18" i="79"/>
  <c r="F18" i="79"/>
  <c r="E18" i="79"/>
  <c r="D18" i="79"/>
  <c r="C18" i="79"/>
  <c r="AG17" i="79"/>
  <c r="AG16" i="79"/>
  <c r="AG15" i="79"/>
  <c r="T15" i="79"/>
  <c r="S15" i="79"/>
  <c r="R15" i="79"/>
  <c r="AG14" i="79"/>
  <c r="S14" i="79"/>
  <c r="S25" i="79" s="1"/>
  <c r="AG13" i="79"/>
  <c r="AG12" i="79"/>
  <c r="T12" i="79"/>
  <c r="S12" i="79"/>
  <c r="F12" i="79"/>
  <c r="E12" i="79"/>
  <c r="D12" i="79"/>
  <c r="C12" i="79"/>
  <c r="B12" i="79"/>
  <c r="AG11" i="79"/>
  <c r="T11" i="79"/>
  <c r="L11" i="79"/>
  <c r="K11" i="79"/>
  <c r="J11" i="79"/>
  <c r="D11" i="79"/>
  <c r="C11" i="79"/>
  <c r="AG10" i="79"/>
  <c r="T10" i="79"/>
  <c r="S10" i="79"/>
  <c r="Q10" i="79"/>
  <c r="P10" i="79"/>
  <c r="Q11" i="79" s="1"/>
  <c r="O10" i="79"/>
  <c r="O11" i="79" s="1"/>
  <c r="N10" i="79"/>
  <c r="N11" i="79" s="1"/>
  <c r="M10" i="79"/>
  <c r="M11" i="79" s="1"/>
  <c r="L10" i="79"/>
  <c r="K10" i="79"/>
  <c r="J10" i="79"/>
  <c r="I10" i="79"/>
  <c r="H10" i="79"/>
  <c r="I11" i="79" s="1"/>
  <c r="G10" i="79"/>
  <c r="G11" i="79" s="1"/>
  <c r="F10" i="79"/>
  <c r="F11" i="79" s="1"/>
  <c r="E10" i="79"/>
  <c r="E11" i="79" s="1"/>
  <c r="D10" i="79"/>
  <c r="C10" i="79"/>
  <c r="B10" i="79"/>
  <c r="AG9" i="79"/>
  <c r="T9" i="79"/>
  <c r="Q9" i="79"/>
  <c r="P9" i="79"/>
  <c r="O9" i="79"/>
  <c r="N9" i="79"/>
  <c r="M9" i="79"/>
  <c r="L9" i="79"/>
  <c r="K9" i="79"/>
  <c r="J9" i="79"/>
  <c r="I9" i="79"/>
  <c r="H9" i="79"/>
  <c r="G9" i="79"/>
  <c r="F9" i="79"/>
  <c r="E9" i="79"/>
  <c r="D9" i="79"/>
  <c r="C9" i="79"/>
  <c r="AG8" i="79"/>
  <c r="T7" i="79"/>
  <c r="Q7" i="79"/>
  <c r="P7" i="79"/>
  <c r="O7" i="79"/>
  <c r="N7" i="79"/>
  <c r="M7" i="79"/>
  <c r="L7" i="79"/>
  <c r="K7" i="79"/>
  <c r="J7" i="79"/>
  <c r="I7" i="79"/>
  <c r="H7" i="79"/>
  <c r="G7" i="79"/>
  <c r="F7" i="79"/>
  <c r="E7" i="79"/>
  <c r="D7" i="79"/>
  <c r="C7" i="79"/>
  <c r="AW22" i="81" l="1"/>
  <c r="AW23" i="81"/>
  <c r="AW19" i="81"/>
  <c r="AW20" i="81"/>
  <c r="AW44" i="81"/>
  <c r="AV63" i="81"/>
  <c r="AW63" i="81" s="1"/>
  <c r="AG64" i="81"/>
  <c r="AV43" i="81"/>
  <c r="AW43" i="81" s="1"/>
  <c r="AV65" i="81"/>
  <c r="AW65" i="81" s="1"/>
  <c r="P22" i="81"/>
  <c r="A41" i="81"/>
  <c r="AV45" i="81"/>
  <c r="AW45" i="81" s="1"/>
  <c r="AG19" i="81"/>
  <c r="AG26" i="81"/>
  <c r="AW26" i="81" s="1"/>
  <c r="AW65" i="80"/>
  <c r="AG64" i="80"/>
  <c r="AV44" i="80"/>
  <c r="AW44" i="80" s="1"/>
  <c r="AV63" i="80"/>
  <c r="AW63" i="80" s="1"/>
  <c r="AG45" i="80"/>
  <c r="AV22" i="80"/>
  <c r="AW22" i="80" s="1"/>
  <c r="AV41" i="80"/>
  <c r="AW41" i="80" s="1"/>
  <c r="AV19" i="80"/>
  <c r="AW19" i="80" s="1"/>
  <c r="H11" i="79"/>
  <c r="P11" i="79"/>
  <c r="B15" i="35" l="1"/>
  <c r="C15" i="35"/>
  <c r="D15" i="35"/>
  <c r="E15" i="35"/>
  <c r="F15" i="35"/>
  <c r="G15" i="35"/>
  <c r="H15" i="35"/>
  <c r="I15" i="35"/>
  <c r="J15" i="35"/>
  <c r="K15" i="35"/>
  <c r="L15" i="35"/>
  <c r="M15" i="35"/>
  <c r="N15" i="35"/>
  <c r="O15" i="35"/>
  <c r="M36" i="69"/>
  <c r="M18" i="69"/>
  <c r="M21" i="3"/>
  <c r="N29" i="78" l="1"/>
  <c r="N30" i="78"/>
  <c r="N102" i="78" s="1"/>
  <c r="N31" i="78"/>
  <c r="N32" i="78"/>
  <c r="N33" i="78"/>
  <c r="N34" i="78"/>
  <c r="N35" i="78"/>
  <c r="N36" i="78"/>
  <c r="N65" i="78"/>
  <c r="N101" i="78" s="1"/>
  <c r="O65" i="78"/>
  <c r="N66" i="78"/>
  <c r="O66" i="78"/>
  <c r="N67" i="78"/>
  <c r="O67" i="78"/>
  <c r="O103" i="78" s="1"/>
  <c r="N68" i="78"/>
  <c r="N104" i="78" s="1"/>
  <c r="O68" i="78"/>
  <c r="N69" i="78"/>
  <c r="N105" i="78" s="1"/>
  <c r="O69" i="78"/>
  <c r="N70" i="78"/>
  <c r="O70" i="78"/>
  <c r="N71" i="78"/>
  <c r="O71" i="78"/>
  <c r="O107" i="78" s="1"/>
  <c r="N72" i="78"/>
  <c r="O72" i="78"/>
  <c r="C79" i="78"/>
  <c r="D79" i="78"/>
  <c r="E79" i="78"/>
  <c r="F79" i="78"/>
  <c r="G79" i="78"/>
  <c r="H79" i="78"/>
  <c r="I79" i="78"/>
  <c r="J79" i="78"/>
  <c r="K79" i="78"/>
  <c r="L79" i="78"/>
  <c r="M79" i="78"/>
  <c r="N79" i="78"/>
  <c r="O79" i="78"/>
  <c r="P79" i="78"/>
  <c r="C80" i="78"/>
  <c r="D80" i="78"/>
  <c r="E80" i="78"/>
  <c r="F80" i="78"/>
  <c r="G80" i="78"/>
  <c r="H80" i="78"/>
  <c r="I80" i="78"/>
  <c r="J80" i="78"/>
  <c r="K80" i="78"/>
  <c r="L80" i="78"/>
  <c r="M80" i="78"/>
  <c r="N80" i="78"/>
  <c r="O80" i="78"/>
  <c r="P80" i="78"/>
  <c r="C81" i="78"/>
  <c r="D81" i="78"/>
  <c r="E81" i="78"/>
  <c r="F81" i="78"/>
  <c r="G81" i="78"/>
  <c r="H81" i="78"/>
  <c r="I81" i="78"/>
  <c r="J81" i="78"/>
  <c r="K81" i="78"/>
  <c r="L81" i="78"/>
  <c r="M81" i="78"/>
  <c r="N81" i="78"/>
  <c r="O81" i="78"/>
  <c r="P81" i="78"/>
  <c r="C82" i="78"/>
  <c r="D82" i="78"/>
  <c r="E82" i="78"/>
  <c r="F82" i="78"/>
  <c r="G82" i="78"/>
  <c r="H82" i="78"/>
  <c r="I82" i="78"/>
  <c r="J82" i="78"/>
  <c r="K82" i="78"/>
  <c r="L82" i="78"/>
  <c r="M82" i="78"/>
  <c r="N82" i="78"/>
  <c r="O82" i="78"/>
  <c r="P82" i="78"/>
  <c r="C83" i="78"/>
  <c r="D83" i="78"/>
  <c r="E83" i="78"/>
  <c r="F83" i="78"/>
  <c r="G83" i="78"/>
  <c r="H83" i="78"/>
  <c r="I83" i="78"/>
  <c r="J83" i="78"/>
  <c r="K83" i="78"/>
  <c r="L83" i="78"/>
  <c r="M83" i="78"/>
  <c r="N83" i="78"/>
  <c r="O83" i="78"/>
  <c r="P83" i="78"/>
  <c r="C84" i="78"/>
  <c r="D84" i="78"/>
  <c r="E84" i="78"/>
  <c r="F84" i="78"/>
  <c r="G84" i="78"/>
  <c r="H84" i="78"/>
  <c r="I84" i="78"/>
  <c r="J84" i="78"/>
  <c r="K84" i="78"/>
  <c r="L84" i="78"/>
  <c r="M84" i="78"/>
  <c r="N84" i="78"/>
  <c r="O84" i="78"/>
  <c r="P84" i="78"/>
  <c r="C85" i="78"/>
  <c r="D85" i="78"/>
  <c r="E85" i="78"/>
  <c r="F85" i="78"/>
  <c r="G85" i="78"/>
  <c r="H85" i="78"/>
  <c r="I85" i="78"/>
  <c r="J85" i="78"/>
  <c r="K85" i="78"/>
  <c r="L85" i="78"/>
  <c r="M85" i="78"/>
  <c r="N85" i="78"/>
  <c r="O85" i="78"/>
  <c r="P85" i="78"/>
  <c r="C86" i="78"/>
  <c r="D86" i="78"/>
  <c r="E86" i="78"/>
  <c r="F86" i="78"/>
  <c r="G86" i="78"/>
  <c r="H86" i="78"/>
  <c r="I86" i="78"/>
  <c r="J86" i="78"/>
  <c r="K86" i="78"/>
  <c r="L86" i="78"/>
  <c r="M86" i="78"/>
  <c r="N86" i="78"/>
  <c r="O86" i="78"/>
  <c r="P86" i="78"/>
  <c r="C87" i="78"/>
  <c r="D87" i="78"/>
  <c r="E87" i="78"/>
  <c r="F87" i="78"/>
  <c r="G87" i="78"/>
  <c r="H87" i="78"/>
  <c r="I87" i="78"/>
  <c r="J87" i="78"/>
  <c r="K87" i="78"/>
  <c r="L87" i="78"/>
  <c r="M87" i="78"/>
  <c r="N87" i="78"/>
  <c r="O87" i="78"/>
  <c r="P87" i="78"/>
  <c r="C88" i="78"/>
  <c r="D88" i="78"/>
  <c r="E88" i="78"/>
  <c r="F88" i="78"/>
  <c r="G88" i="78"/>
  <c r="H88" i="78"/>
  <c r="I88" i="78"/>
  <c r="J88" i="78"/>
  <c r="K88" i="78"/>
  <c r="L88" i="78"/>
  <c r="M88" i="78"/>
  <c r="N88" i="78"/>
  <c r="O88" i="78"/>
  <c r="P88" i="78"/>
  <c r="C89" i="78"/>
  <c r="D89" i="78"/>
  <c r="E89" i="78"/>
  <c r="F89" i="78"/>
  <c r="G89" i="78"/>
  <c r="H89" i="78"/>
  <c r="I89" i="78"/>
  <c r="J89" i="78"/>
  <c r="K89" i="78"/>
  <c r="L89" i="78"/>
  <c r="M89" i="78"/>
  <c r="N89" i="78"/>
  <c r="O89" i="78"/>
  <c r="P89" i="78"/>
  <c r="C90" i="78"/>
  <c r="D90" i="78"/>
  <c r="E90" i="78"/>
  <c r="F90" i="78"/>
  <c r="G90" i="78"/>
  <c r="H90" i="78"/>
  <c r="I90" i="78"/>
  <c r="J90" i="78"/>
  <c r="K90" i="78"/>
  <c r="L90" i="78"/>
  <c r="M90" i="78"/>
  <c r="N90" i="78"/>
  <c r="O90" i="78"/>
  <c r="P90" i="78"/>
  <c r="Q90" i="78" s="1"/>
  <c r="C91" i="78"/>
  <c r="D91" i="78"/>
  <c r="E91" i="78"/>
  <c r="F91" i="78"/>
  <c r="G91" i="78"/>
  <c r="H91" i="78"/>
  <c r="I91" i="78"/>
  <c r="J91" i="78"/>
  <c r="K91" i="78"/>
  <c r="L91" i="78"/>
  <c r="M91" i="78"/>
  <c r="N91" i="78"/>
  <c r="O91" i="78"/>
  <c r="P91" i="78"/>
  <c r="C92" i="78"/>
  <c r="D92" i="78"/>
  <c r="E92" i="78"/>
  <c r="F92" i="78"/>
  <c r="G92" i="78"/>
  <c r="H92" i="78"/>
  <c r="I92" i="78"/>
  <c r="J92" i="78"/>
  <c r="K92" i="78"/>
  <c r="L92" i="78"/>
  <c r="M92" i="78"/>
  <c r="N92" i="78"/>
  <c r="O92" i="78"/>
  <c r="P92" i="78"/>
  <c r="C93" i="78"/>
  <c r="D93" i="78"/>
  <c r="E93" i="78"/>
  <c r="F93" i="78"/>
  <c r="G93" i="78"/>
  <c r="H93" i="78"/>
  <c r="I93" i="78"/>
  <c r="J93" i="78"/>
  <c r="K93" i="78"/>
  <c r="L93" i="78"/>
  <c r="M93" i="78"/>
  <c r="N93" i="78"/>
  <c r="O93" i="78"/>
  <c r="P93" i="78"/>
  <c r="C94" i="78"/>
  <c r="D94" i="78"/>
  <c r="E94" i="78"/>
  <c r="F94" i="78"/>
  <c r="G94" i="78"/>
  <c r="H94" i="78"/>
  <c r="I94" i="78"/>
  <c r="J94" i="78"/>
  <c r="K94" i="78"/>
  <c r="L94" i="78"/>
  <c r="M94" i="78"/>
  <c r="N94" i="78"/>
  <c r="O94" i="78"/>
  <c r="P94" i="78"/>
  <c r="Q94" i="78" s="1"/>
  <c r="C95" i="78"/>
  <c r="D95" i="78"/>
  <c r="E95" i="78"/>
  <c r="F95" i="78"/>
  <c r="G95" i="78"/>
  <c r="H95" i="78"/>
  <c r="I95" i="78"/>
  <c r="J95" i="78"/>
  <c r="K95" i="78"/>
  <c r="L95" i="78"/>
  <c r="M95" i="78"/>
  <c r="N95" i="78"/>
  <c r="O95" i="78"/>
  <c r="P95" i="78"/>
  <c r="C96" i="78"/>
  <c r="D96" i="78"/>
  <c r="E96" i="78"/>
  <c r="F96" i="78"/>
  <c r="G96" i="78"/>
  <c r="H96" i="78"/>
  <c r="I96" i="78"/>
  <c r="J96" i="78"/>
  <c r="K96" i="78"/>
  <c r="L96" i="78"/>
  <c r="M96" i="78"/>
  <c r="N96" i="78"/>
  <c r="O96" i="78"/>
  <c r="P96" i="78"/>
  <c r="C97" i="78"/>
  <c r="D97" i="78"/>
  <c r="E97" i="78"/>
  <c r="F97" i="78"/>
  <c r="G97" i="78"/>
  <c r="H97" i="78"/>
  <c r="I97" i="78"/>
  <c r="J97" i="78"/>
  <c r="K97" i="78"/>
  <c r="L97" i="78"/>
  <c r="M97" i="78"/>
  <c r="N97" i="78"/>
  <c r="O97" i="78"/>
  <c r="Q97" i="78" s="1"/>
  <c r="P97" i="78"/>
  <c r="C98" i="78"/>
  <c r="D98" i="78"/>
  <c r="E98" i="78"/>
  <c r="F98" i="78"/>
  <c r="G98" i="78"/>
  <c r="H98" i="78"/>
  <c r="I98" i="78"/>
  <c r="J98" i="78"/>
  <c r="K98" i="78"/>
  <c r="L98" i="78"/>
  <c r="M98" i="78"/>
  <c r="N98" i="78"/>
  <c r="O98" i="78"/>
  <c r="P98" i="78"/>
  <c r="Q98" i="78" s="1"/>
  <c r="C99" i="78"/>
  <c r="D99" i="78"/>
  <c r="E99" i="78"/>
  <c r="F99" i="78"/>
  <c r="G99" i="78"/>
  <c r="H99" i="78"/>
  <c r="I99" i="78"/>
  <c r="J99" i="78"/>
  <c r="K99" i="78"/>
  <c r="L99" i="78"/>
  <c r="M99" i="78"/>
  <c r="N99" i="78"/>
  <c r="O99" i="78"/>
  <c r="P99" i="78"/>
  <c r="C100" i="78"/>
  <c r="D100" i="78"/>
  <c r="E100" i="78"/>
  <c r="F100" i="78"/>
  <c r="G100" i="78"/>
  <c r="H100" i="78"/>
  <c r="I100" i="78"/>
  <c r="J100" i="78"/>
  <c r="K100" i="78"/>
  <c r="L100" i="78"/>
  <c r="M100" i="78"/>
  <c r="N100" i="78"/>
  <c r="O100" i="78"/>
  <c r="P100" i="78"/>
  <c r="C101" i="78"/>
  <c r="D101" i="78"/>
  <c r="E101" i="78"/>
  <c r="F101" i="78"/>
  <c r="G101" i="78"/>
  <c r="H101" i="78"/>
  <c r="I101" i="78"/>
  <c r="J101" i="78"/>
  <c r="K101" i="78"/>
  <c r="L101" i="78"/>
  <c r="M101" i="78"/>
  <c r="O101" i="78"/>
  <c r="P101" i="78"/>
  <c r="C102" i="78"/>
  <c r="D102" i="78"/>
  <c r="E102" i="78"/>
  <c r="F102" i="78"/>
  <c r="G102" i="78"/>
  <c r="H102" i="78"/>
  <c r="I102" i="78"/>
  <c r="J102" i="78"/>
  <c r="K102" i="78"/>
  <c r="L102" i="78"/>
  <c r="M102" i="78"/>
  <c r="O102" i="78"/>
  <c r="P102" i="78"/>
  <c r="C103" i="78"/>
  <c r="D103" i="78"/>
  <c r="E103" i="78"/>
  <c r="F103" i="78"/>
  <c r="G103" i="78"/>
  <c r="H103" i="78"/>
  <c r="I103" i="78"/>
  <c r="J103" i="78"/>
  <c r="K103" i="78"/>
  <c r="L103" i="78"/>
  <c r="M103" i="78"/>
  <c r="N103" i="78"/>
  <c r="P103" i="78"/>
  <c r="C104" i="78"/>
  <c r="D104" i="78"/>
  <c r="E104" i="78"/>
  <c r="F104" i="78"/>
  <c r="G104" i="78"/>
  <c r="H104" i="78"/>
  <c r="I104" i="78"/>
  <c r="J104" i="78"/>
  <c r="K104" i="78"/>
  <c r="L104" i="78"/>
  <c r="M104" i="78"/>
  <c r="O104" i="78"/>
  <c r="P104" i="78"/>
  <c r="C105" i="78"/>
  <c r="D105" i="78"/>
  <c r="E105" i="78"/>
  <c r="F105" i="78"/>
  <c r="G105" i="78"/>
  <c r="H105" i="78"/>
  <c r="I105" i="78"/>
  <c r="J105" i="78"/>
  <c r="K105" i="78"/>
  <c r="L105" i="78"/>
  <c r="M105" i="78"/>
  <c r="O105" i="78"/>
  <c r="P105" i="78"/>
  <c r="C106" i="78"/>
  <c r="D106" i="78"/>
  <c r="E106" i="78"/>
  <c r="F106" i="78"/>
  <c r="G106" i="78"/>
  <c r="H106" i="78"/>
  <c r="I106" i="78"/>
  <c r="J106" i="78"/>
  <c r="K106" i="78"/>
  <c r="L106" i="78"/>
  <c r="M106" i="78"/>
  <c r="N106" i="78"/>
  <c r="O106" i="78"/>
  <c r="P106" i="78"/>
  <c r="C107" i="78"/>
  <c r="D107" i="78"/>
  <c r="E107" i="78"/>
  <c r="F107" i="78"/>
  <c r="G107" i="78"/>
  <c r="H107" i="78"/>
  <c r="I107" i="78"/>
  <c r="J107" i="78"/>
  <c r="K107" i="78"/>
  <c r="L107" i="78"/>
  <c r="M107" i="78"/>
  <c r="N107" i="78"/>
  <c r="P107" i="78"/>
  <c r="C108" i="78"/>
  <c r="D108" i="78"/>
  <c r="E108" i="78"/>
  <c r="F108" i="78"/>
  <c r="G108" i="78"/>
  <c r="H108" i="78"/>
  <c r="I108" i="78"/>
  <c r="J108" i="78"/>
  <c r="K108" i="78"/>
  <c r="L108" i="78"/>
  <c r="M108" i="78"/>
  <c r="O108" i="78"/>
  <c r="P108" i="78"/>
  <c r="C109" i="78"/>
  <c r="D109" i="78"/>
  <c r="E109" i="78"/>
  <c r="F109" i="78"/>
  <c r="G109" i="78"/>
  <c r="H109" i="78"/>
  <c r="I109" i="78"/>
  <c r="J109" i="78"/>
  <c r="K109" i="78"/>
  <c r="L109" i="78"/>
  <c r="M109" i="78"/>
  <c r="N109" i="78"/>
  <c r="O109" i="78"/>
  <c r="P109" i="78"/>
  <c r="N78" i="78"/>
  <c r="C29" i="78"/>
  <c r="D29" i="78"/>
  <c r="E29" i="78"/>
  <c r="F29" i="78"/>
  <c r="G29" i="78"/>
  <c r="H29" i="78"/>
  <c r="I29" i="78"/>
  <c r="J29" i="78"/>
  <c r="K29" i="78"/>
  <c r="L29" i="78"/>
  <c r="M29" i="78"/>
  <c r="O29" i="78"/>
  <c r="P29" i="78"/>
  <c r="Y29" i="78" s="1"/>
  <c r="D28" i="68"/>
  <c r="E28" i="68"/>
  <c r="F28" i="68"/>
  <c r="G28" i="68"/>
  <c r="H28" i="68"/>
  <c r="I28" i="68"/>
  <c r="J28" i="68"/>
  <c r="K28" i="68"/>
  <c r="L28" i="68"/>
  <c r="M28" i="68"/>
  <c r="N28" i="68"/>
  <c r="P28" i="68"/>
  <c r="Q28" i="68"/>
  <c r="D29" i="68"/>
  <c r="E29" i="68"/>
  <c r="F29" i="68"/>
  <c r="G29" i="68"/>
  <c r="G39" i="68" s="1"/>
  <c r="G38" i="68" s="1"/>
  <c r="H29" i="68"/>
  <c r="H39" i="68" s="1"/>
  <c r="I29" i="68"/>
  <c r="J29" i="68"/>
  <c r="K29" i="68"/>
  <c r="L29" i="68"/>
  <c r="M29" i="68"/>
  <c r="N29" i="68"/>
  <c r="P29" i="68"/>
  <c r="P39" i="68" s="1"/>
  <c r="P38" i="68" s="1"/>
  <c r="Q29" i="68"/>
  <c r="Q39" i="68" s="1"/>
  <c r="D30" i="68"/>
  <c r="E30" i="68"/>
  <c r="F30" i="68"/>
  <c r="G30" i="68"/>
  <c r="H30" i="68"/>
  <c r="I30" i="68"/>
  <c r="J30" i="68"/>
  <c r="J43" i="68" s="1"/>
  <c r="J42" i="68" s="1"/>
  <c r="K30" i="68"/>
  <c r="K43" i="68" s="1"/>
  <c r="L30" i="68"/>
  <c r="M30" i="68"/>
  <c r="N30" i="68"/>
  <c r="P30" i="68"/>
  <c r="Q30" i="68"/>
  <c r="E31" i="68"/>
  <c r="F31" i="68"/>
  <c r="M31" i="68"/>
  <c r="N31" i="68"/>
  <c r="D32" i="68"/>
  <c r="D31" i="68" s="1"/>
  <c r="E32" i="68"/>
  <c r="F32" i="68"/>
  <c r="G32" i="68"/>
  <c r="G31" i="68" s="1"/>
  <c r="H32" i="68"/>
  <c r="H31" i="68" s="1"/>
  <c r="I32" i="68"/>
  <c r="I31" i="68" s="1"/>
  <c r="J32" i="68"/>
  <c r="J31" i="68" s="1"/>
  <c r="K32" i="68"/>
  <c r="K31" i="68" s="1"/>
  <c r="L32" i="68"/>
  <c r="L31" i="68" s="1"/>
  <c r="M32" i="68"/>
  <c r="N32" i="68"/>
  <c r="P32" i="68"/>
  <c r="P31" i="68" s="1"/>
  <c r="Q32" i="68"/>
  <c r="Q31" i="68" s="1"/>
  <c r="D33" i="68"/>
  <c r="D44" i="68" s="1"/>
  <c r="D42" i="68" s="1"/>
  <c r="E33" i="68"/>
  <c r="F33" i="68"/>
  <c r="G33" i="68"/>
  <c r="H33" i="68"/>
  <c r="I33" i="68"/>
  <c r="J33" i="68"/>
  <c r="K33" i="68"/>
  <c r="K44" i="68" s="1"/>
  <c r="L33" i="68"/>
  <c r="L44" i="68" s="1"/>
  <c r="L42" i="68" s="1"/>
  <c r="M33" i="68"/>
  <c r="N33" i="68"/>
  <c r="P33" i="68"/>
  <c r="Q33" i="68"/>
  <c r="F34" i="68"/>
  <c r="G34" i="68"/>
  <c r="N34" i="68"/>
  <c r="P34" i="68"/>
  <c r="D35" i="68"/>
  <c r="D34" i="68" s="1"/>
  <c r="E35" i="68"/>
  <c r="E34" i="68" s="1"/>
  <c r="F35" i="68"/>
  <c r="G35" i="68"/>
  <c r="H35" i="68"/>
  <c r="H34" i="68" s="1"/>
  <c r="I35" i="68"/>
  <c r="I34" i="68" s="1"/>
  <c r="J35" i="68"/>
  <c r="J41" i="68" s="1"/>
  <c r="K35" i="68"/>
  <c r="K34" i="68" s="1"/>
  <c r="L35" i="68"/>
  <c r="L34" i="68" s="1"/>
  <c r="M35" i="68"/>
  <c r="M34" i="68" s="1"/>
  <c r="N35" i="68"/>
  <c r="P35" i="68"/>
  <c r="Q35" i="68"/>
  <c r="Q34" i="68" s="1"/>
  <c r="D36" i="68"/>
  <c r="E36" i="68"/>
  <c r="F36" i="68"/>
  <c r="G36" i="68"/>
  <c r="H36" i="68"/>
  <c r="I36" i="68"/>
  <c r="J36" i="68"/>
  <c r="K36" i="68"/>
  <c r="L36" i="68"/>
  <c r="M36" i="68"/>
  <c r="N36" i="68"/>
  <c r="P36" i="68"/>
  <c r="Q36" i="68"/>
  <c r="D39" i="68"/>
  <c r="D38" i="68" s="1"/>
  <c r="E39" i="68"/>
  <c r="E38" i="68" s="1"/>
  <c r="F39" i="68"/>
  <c r="F38" i="68" s="1"/>
  <c r="I39" i="68"/>
  <c r="J39" i="68"/>
  <c r="K39" i="68"/>
  <c r="K38" i="68" s="1"/>
  <c r="L39" i="68"/>
  <c r="L38" i="68" s="1"/>
  <c r="M39" i="68"/>
  <c r="M38" i="68" s="1"/>
  <c r="N39" i="68"/>
  <c r="N38" i="68" s="1"/>
  <c r="D40" i="68"/>
  <c r="E40" i="68"/>
  <c r="F40" i="68"/>
  <c r="G40" i="68"/>
  <c r="J40" i="68"/>
  <c r="K40" i="68"/>
  <c r="L40" i="68"/>
  <c r="M40" i="68"/>
  <c r="N40" i="68"/>
  <c r="P40" i="68"/>
  <c r="D41" i="68"/>
  <c r="E41" i="68"/>
  <c r="F41" i="68"/>
  <c r="G41" i="68"/>
  <c r="H41" i="68"/>
  <c r="I41" i="68"/>
  <c r="K41" i="68"/>
  <c r="L41" i="68"/>
  <c r="M41" i="68"/>
  <c r="N41" i="68"/>
  <c r="P41" i="68"/>
  <c r="Q41" i="68"/>
  <c r="D43" i="68"/>
  <c r="E43" i="68"/>
  <c r="E42" i="68" s="1"/>
  <c r="F43" i="68"/>
  <c r="F42" i="68" s="1"/>
  <c r="G43" i="68"/>
  <c r="G42" i="68" s="1"/>
  <c r="H43" i="68"/>
  <c r="H42" i="68" s="1"/>
  <c r="I43" i="68"/>
  <c r="I42" i="68" s="1"/>
  <c r="L43" i="68"/>
  <c r="M43" i="68"/>
  <c r="M42" i="68" s="1"/>
  <c r="N43" i="68"/>
  <c r="N42" i="68" s="1"/>
  <c r="P43" i="68"/>
  <c r="P42" i="68" s="1"/>
  <c r="Q43" i="68"/>
  <c r="Q42" i="68" s="1"/>
  <c r="E44" i="68"/>
  <c r="F44" i="68"/>
  <c r="G44" i="68"/>
  <c r="H44" i="68"/>
  <c r="I44" i="68"/>
  <c r="J44" i="68"/>
  <c r="M44" i="68"/>
  <c r="N44" i="68"/>
  <c r="P44" i="68"/>
  <c r="Q44" i="68"/>
  <c r="D45" i="68"/>
  <c r="E45" i="68"/>
  <c r="F45" i="68"/>
  <c r="G45" i="68"/>
  <c r="H45" i="68"/>
  <c r="I45" i="68"/>
  <c r="J45" i="68"/>
  <c r="K45" i="68"/>
  <c r="L45" i="68"/>
  <c r="M45" i="68"/>
  <c r="N45" i="68"/>
  <c r="P45" i="68"/>
  <c r="Q45" i="68"/>
  <c r="N32" i="2"/>
  <c r="N25" i="2"/>
  <c r="O25" i="2"/>
  <c r="N22" i="2"/>
  <c r="N10" i="2"/>
  <c r="N40" i="2" s="1"/>
  <c r="N7" i="2"/>
  <c r="N17" i="2"/>
  <c r="N38" i="2"/>
  <c r="O38" i="2"/>
  <c r="P38" i="2"/>
  <c r="N39" i="2"/>
  <c r="O39" i="2"/>
  <c r="P39" i="2"/>
  <c r="N41" i="2"/>
  <c r="O41" i="2"/>
  <c r="P41" i="2"/>
  <c r="N42" i="2"/>
  <c r="O42" i="2"/>
  <c r="P42" i="2"/>
  <c r="N43" i="2"/>
  <c r="O43" i="2"/>
  <c r="P43" i="2"/>
  <c r="N44" i="2"/>
  <c r="O44" i="2"/>
  <c r="P44" i="2"/>
  <c r="N45" i="2"/>
  <c r="O45" i="2"/>
  <c r="P45" i="2"/>
  <c r="N46" i="2"/>
  <c r="O46" i="2"/>
  <c r="P46" i="2"/>
  <c r="AB28" i="34"/>
  <c r="AB29" i="34"/>
  <c r="AB30" i="34"/>
  <c r="AB31" i="34"/>
  <c r="AB32" i="34"/>
  <c r="AB33" i="34"/>
  <c r="AB34" i="34"/>
  <c r="AB35" i="34"/>
  <c r="AB36" i="34"/>
  <c r="AB37" i="34"/>
  <c r="AB38" i="34"/>
  <c r="AB39" i="34"/>
  <c r="AB40" i="34"/>
  <c r="AB41" i="34"/>
  <c r="AB27" i="34"/>
  <c r="P47" i="34"/>
  <c r="Q47" i="34"/>
  <c r="P48" i="34"/>
  <c r="Q48" i="34"/>
  <c r="P49" i="34"/>
  <c r="Q49" i="34"/>
  <c r="P50" i="34"/>
  <c r="Q50" i="34"/>
  <c r="P51" i="34"/>
  <c r="Q51" i="34"/>
  <c r="P52" i="34"/>
  <c r="Q52" i="34"/>
  <c r="P53" i="34"/>
  <c r="Q53" i="34"/>
  <c r="P54" i="34"/>
  <c r="Q54" i="34"/>
  <c r="P55" i="34"/>
  <c r="Q55" i="34"/>
  <c r="P56" i="34"/>
  <c r="Q56" i="34"/>
  <c r="P57" i="34"/>
  <c r="Q57" i="34"/>
  <c r="P58" i="34"/>
  <c r="Q58" i="34"/>
  <c r="P59" i="34"/>
  <c r="Q59" i="34"/>
  <c r="P60" i="34"/>
  <c r="Q60" i="34"/>
  <c r="P61" i="34"/>
  <c r="Q61" i="34"/>
  <c r="P38" i="34"/>
  <c r="P39" i="34"/>
  <c r="P40" i="34"/>
  <c r="P41" i="34"/>
  <c r="P34" i="34"/>
  <c r="P29" i="34"/>
  <c r="P18" i="34"/>
  <c r="P19" i="34"/>
  <c r="P20" i="34"/>
  <c r="P21" i="34"/>
  <c r="P14" i="34"/>
  <c r="P9" i="34"/>
  <c r="Q96" i="78"/>
  <c r="Q43" i="78"/>
  <c r="Q44" i="78"/>
  <c r="Q45" i="78"/>
  <c r="Q46" i="78"/>
  <c r="Q47" i="78"/>
  <c r="Q48" i="78"/>
  <c r="Q49" i="78"/>
  <c r="Q50" i="78"/>
  <c r="Q51" i="78"/>
  <c r="Q52" i="78"/>
  <c r="Q53" i="78"/>
  <c r="Q54" i="78"/>
  <c r="Q55" i="78"/>
  <c r="Q57" i="78"/>
  <c r="Q58" i="78"/>
  <c r="Q59" i="78"/>
  <c r="Q60" i="78"/>
  <c r="Q61" i="78"/>
  <c r="Q62" i="78"/>
  <c r="Q63" i="78"/>
  <c r="Q64" i="78"/>
  <c r="Q42" i="78"/>
  <c r="Q7" i="78"/>
  <c r="Q8" i="78"/>
  <c r="Q9" i="78"/>
  <c r="Q10" i="78"/>
  <c r="Q11" i="78"/>
  <c r="Q12" i="78"/>
  <c r="Q13" i="78"/>
  <c r="Q14" i="78"/>
  <c r="Q15" i="78"/>
  <c r="Q16" i="78"/>
  <c r="Q17" i="78"/>
  <c r="Q18" i="78"/>
  <c r="Q19" i="78"/>
  <c r="Q21" i="78"/>
  <c r="Q22" i="78"/>
  <c r="Q23" i="78"/>
  <c r="Q24" i="78"/>
  <c r="Q25" i="78"/>
  <c r="Q26" i="78"/>
  <c r="Q27" i="78"/>
  <c r="Q28" i="78"/>
  <c r="Q6" i="78"/>
  <c r="Q95" i="77"/>
  <c r="Q96" i="77"/>
  <c r="Q97" i="77"/>
  <c r="Q100" i="77"/>
  <c r="Q104" i="77"/>
  <c r="Q45" i="77"/>
  <c r="Q46" i="77"/>
  <c r="Q47" i="77"/>
  <c r="Q48" i="77"/>
  <c r="Q49" i="77"/>
  <c r="Q50" i="77"/>
  <c r="Q51" i="77"/>
  <c r="Q52" i="77"/>
  <c r="Q53" i="77"/>
  <c r="Q54" i="77"/>
  <c r="Q55" i="77"/>
  <c r="Q56" i="77"/>
  <c r="Q57" i="77"/>
  <c r="Q58" i="77"/>
  <c r="Q59" i="77"/>
  <c r="Q60" i="77"/>
  <c r="Q61" i="77"/>
  <c r="Q62" i="77"/>
  <c r="Q63" i="77"/>
  <c r="Q64" i="77"/>
  <c r="Q65" i="77"/>
  <c r="Q66" i="77"/>
  <c r="Q67" i="77"/>
  <c r="Q68" i="77"/>
  <c r="Q44" i="77"/>
  <c r="Q7" i="77"/>
  <c r="Q8" i="77"/>
  <c r="Q9" i="77"/>
  <c r="Q10" i="77"/>
  <c r="Q11" i="77"/>
  <c r="Q12" i="77"/>
  <c r="Q13" i="77"/>
  <c r="Q14" i="77"/>
  <c r="Q15" i="77"/>
  <c r="Q16" i="77"/>
  <c r="Q17" i="77"/>
  <c r="Q18" i="77"/>
  <c r="Q19" i="77"/>
  <c r="Q20" i="77"/>
  <c r="Q21" i="77"/>
  <c r="Q22" i="77"/>
  <c r="Q23" i="77"/>
  <c r="Q24" i="77"/>
  <c r="Q25" i="77"/>
  <c r="Q26" i="77"/>
  <c r="Q27" i="77"/>
  <c r="Q28" i="77"/>
  <c r="Q29" i="77"/>
  <c r="Q30" i="77"/>
  <c r="Q6" i="77"/>
  <c r="Q88" i="42"/>
  <c r="Q46" i="42"/>
  <c r="Q47" i="42"/>
  <c r="Q48" i="42"/>
  <c r="Q49" i="42"/>
  <c r="Q50" i="42"/>
  <c r="Q51" i="42"/>
  <c r="Q52" i="42"/>
  <c r="Q53" i="42"/>
  <c r="Q54" i="42"/>
  <c r="Q55" i="42"/>
  <c r="Q56" i="42"/>
  <c r="Q57" i="42"/>
  <c r="Q58" i="42"/>
  <c r="Q59" i="42"/>
  <c r="Q60" i="42"/>
  <c r="Q61" i="42"/>
  <c r="Q62" i="42"/>
  <c r="Q63" i="42"/>
  <c r="Q64" i="42"/>
  <c r="Q65" i="42"/>
  <c r="Q66" i="42"/>
  <c r="Q67" i="42"/>
  <c r="Q68" i="42"/>
  <c r="Q69" i="42"/>
  <c r="Q70" i="42"/>
  <c r="Q45" i="42"/>
  <c r="Q7" i="42"/>
  <c r="Q8" i="42"/>
  <c r="Q9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8" i="42"/>
  <c r="Q6" i="42"/>
  <c r="N84" i="42"/>
  <c r="O84" i="42"/>
  <c r="N85" i="42"/>
  <c r="O85" i="42"/>
  <c r="N86" i="42"/>
  <c r="O86" i="42"/>
  <c r="N87" i="42"/>
  <c r="O87" i="42"/>
  <c r="N88" i="42"/>
  <c r="O88" i="42"/>
  <c r="N89" i="42"/>
  <c r="O89" i="42"/>
  <c r="N91" i="42"/>
  <c r="O91" i="42"/>
  <c r="N92" i="42"/>
  <c r="O92" i="42"/>
  <c r="N93" i="42"/>
  <c r="O93" i="42"/>
  <c r="N94" i="42"/>
  <c r="O94" i="42"/>
  <c r="N95" i="42"/>
  <c r="O95" i="42"/>
  <c r="N96" i="42"/>
  <c r="O96" i="42"/>
  <c r="N97" i="42"/>
  <c r="O97" i="42"/>
  <c r="N99" i="42"/>
  <c r="O99" i="42"/>
  <c r="N101" i="42"/>
  <c r="O101" i="42"/>
  <c r="N102" i="42"/>
  <c r="O102" i="42"/>
  <c r="N103" i="42"/>
  <c r="O103" i="42"/>
  <c r="N104" i="42"/>
  <c r="O104" i="42"/>
  <c r="N105" i="42"/>
  <c r="O105" i="42"/>
  <c r="N106" i="42"/>
  <c r="O106" i="42"/>
  <c r="N108" i="42"/>
  <c r="O108" i="42"/>
  <c r="N109" i="42"/>
  <c r="O109" i="42"/>
  <c r="N110" i="42"/>
  <c r="N111" i="42"/>
  <c r="N112" i="42"/>
  <c r="N113" i="42"/>
  <c r="N114" i="42"/>
  <c r="N115" i="42"/>
  <c r="N116" i="42"/>
  <c r="N117" i="42"/>
  <c r="W6" i="42"/>
  <c r="W31" i="42" s="1"/>
  <c r="W7" i="42"/>
  <c r="W8" i="42"/>
  <c r="W9" i="42"/>
  <c r="W10" i="42"/>
  <c r="W11" i="42"/>
  <c r="W12" i="42"/>
  <c r="W13" i="42"/>
  <c r="W14" i="42"/>
  <c r="W15" i="42"/>
  <c r="W16" i="42"/>
  <c r="W17" i="42"/>
  <c r="W18" i="42"/>
  <c r="W19" i="42"/>
  <c r="W20" i="42"/>
  <c r="W21" i="42"/>
  <c r="W22" i="42"/>
  <c r="W23" i="42"/>
  <c r="W24" i="42"/>
  <c r="W25" i="42"/>
  <c r="W26" i="42"/>
  <c r="W27" i="42"/>
  <c r="W28" i="42"/>
  <c r="W29" i="42"/>
  <c r="W30" i="42"/>
  <c r="W32" i="42"/>
  <c r="W33" i="42"/>
  <c r="W34" i="42"/>
  <c r="W35" i="42"/>
  <c r="W36" i="42"/>
  <c r="W37" i="42"/>
  <c r="W38" i="42"/>
  <c r="W39" i="42"/>
  <c r="M23" i="39"/>
  <c r="B23" i="39"/>
  <c r="C23" i="39"/>
  <c r="D23" i="39"/>
  <c r="E23" i="39"/>
  <c r="F23" i="39"/>
  <c r="G23" i="39"/>
  <c r="H23" i="39"/>
  <c r="I23" i="39"/>
  <c r="J23" i="39"/>
  <c r="K23" i="39"/>
  <c r="L23" i="39"/>
  <c r="N23" i="39"/>
  <c r="O23" i="39"/>
  <c r="M12" i="39"/>
  <c r="M15" i="37"/>
  <c r="X6" i="19"/>
  <c r="X7" i="19"/>
  <c r="X8" i="19"/>
  <c r="X13" i="19"/>
  <c r="X15" i="19" s="1"/>
  <c r="X14" i="19"/>
  <c r="M29" i="35"/>
  <c r="M18" i="8"/>
  <c r="AB18" i="34"/>
  <c r="AB19" i="34"/>
  <c r="AB20" i="34"/>
  <c r="AB21" i="34"/>
  <c r="AB8" i="34"/>
  <c r="AB9" i="34"/>
  <c r="AB10" i="34"/>
  <c r="AB11" i="34"/>
  <c r="AB12" i="34"/>
  <c r="AB13" i="34"/>
  <c r="AB14" i="34"/>
  <c r="AB15" i="34"/>
  <c r="AB16" i="34"/>
  <c r="AB7" i="34"/>
  <c r="T42" i="78"/>
  <c r="T6" i="78"/>
  <c r="T45" i="42"/>
  <c r="T6" i="42"/>
  <c r="T44" i="77"/>
  <c r="T8" i="77"/>
  <c r="T9" i="77"/>
  <c r="T10" i="77"/>
  <c r="T11" i="77"/>
  <c r="T12" i="77"/>
  <c r="T13" i="77"/>
  <c r="T14" i="77"/>
  <c r="T7" i="77"/>
  <c r="U8" i="77"/>
  <c r="V8" i="77"/>
  <c r="X8" i="77"/>
  <c r="Y8" i="77"/>
  <c r="U9" i="77"/>
  <c r="V9" i="77"/>
  <c r="X9" i="77"/>
  <c r="Y9" i="77"/>
  <c r="U10" i="77"/>
  <c r="V10" i="77"/>
  <c r="X10" i="77"/>
  <c r="Y10" i="77"/>
  <c r="U11" i="77"/>
  <c r="V11" i="77"/>
  <c r="X11" i="77"/>
  <c r="Y11" i="77"/>
  <c r="U12" i="77"/>
  <c r="V12" i="77"/>
  <c r="X12" i="77"/>
  <c r="Y12" i="77"/>
  <c r="U13" i="77"/>
  <c r="V13" i="77"/>
  <c r="X13" i="77"/>
  <c r="Y13" i="77"/>
  <c r="U14" i="77"/>
  <c r="V14" i="77"/>
  <c r="X14" i="77"/>
  <c r="Y14" i="77"/>
  <c r="Y7" i="77"/>
  <c r="X7" i="77"/>
  <c r="V7" i="77"/>
  <c r="U7" i="77"/>
  <c r="U6" i="77"/>
  <c r="T6" i="77"/>
  <c r="S6" i="77"/>
  <c r="S14" i="77"/>
  <c r="S13" i="77"/>
  <c r="S12" i="77"/>
  <c r="S11" i="77"/>
  <c r="T45" i="77"/>
  <c r="U45" i="77"/>
  <c r="V45" i="77"/>
  <c r="X45" i="77"/>
  <c r="Y45" i="77"/>
  <c r="T46" i="77"/>
  <c r="U46" i="77"/>
  <c r="V46" i="77"/>
  <c r="X46" i="77"/>
  <c r="Y46" i="77"/>
  <c r="T47" i="77"/>
  <c r="U47" i="77"/>
  <c r="V47" i="77"/>
  <c r="X47" i="77"/>
  <c r="Y47" i="77"/>
  <c r="T48" i="77"/>
  <c r="U48" i="77"/>
  <c r="V48" i="77"/>
  <c r="X48" i="77"/>
  <c r="Y48" i="77"/>
  <c r="T49" i="77"/>
  <c r="U49" i="77"/>
  <c r="V49" i="77"/>
  <c r="X49" i="77"/>
  <c r="Y49" i="77"/>
  <c r="T50" i="77"/>
  <c r="U50" i="77"/>
  <c r="V50" i="77"/>
  <c r="X50" i="77"/>
  <c r="Y50" i="77"/>
  <c r="T51" i="77"/>
  <c r="U51" i="77"/>
  <c r="V51" i="77"/>
  <c r="X51" i="77"/>
  <c r="Y51" i="77"/>
  <c r="T52" i="77"/>
  <c r="U52" i="77"/>
  <c r="V52" i="77"/>
  <c r="X52" i="77"/>
  <c r="Y52" i="77"/>
  <c r="S52" i="77"/>
  <c r="S51" i="77"/>
  <c r="S50" i="77"/>
  <c r="S49" i="77"/>
  <c r="S45" i="77"/>
  <c r="Q95" i="78"/>
  <c r="Q99" i="78"/>
  <c r="Q89" i="78"/>
  <c r="Q91" i="78"/>
  <c r="Q92" i="78"/>
  <c r="D72" i="78"/>
  <c r="E72" i="78"/>
  <c r="F72" i="78"/>
  <c r="G72" i="78"/>
  <c r="H72" i="78"/>
  <c r="I72" i="78"/>
  <c r="J72" i="78"/>
  <c r="K72" i="78"/>
  <c r="L72" i="78"/>
  <c r="M72" i="78"/>
  <c r="P72" i="78"/>
  <c r="D70" i="78"/>
  <c r="E70" i="78"/>
  <c r="F70" i="78"/>
  <c r="G70" i="78"/>
  <c r="H70" i="78"/>
  <c r="I70" i="78"/>
  <c r="J70" i="78"/>
  <c r="K70" i="78"/>
  <c r="L70" i="78"/>
  <c r="M70" i="78"/>
  <c r="V70" i="78" s="1"/>
  <c r="X70" i="78"/>
  <c r="P70" i="78"/>
  <c r="Y70" i="78" s="1"/>
  <c r="D67" i="78"/>
  <c r="E67" i="78"/>
  <c r="F67" i="78"/>
  <c r="G67" i="78"/>
  <c r="H67" i="78"/>
  <c r="I67" i="78"/>
  <c r="J67" i="78"/>
  <c r="K67" i="78"/>
  <c r="L67" i="78"/>
  <c r="U67" i="78" s="1"/>
  <c r="M67" i="78"/>
  <c r="V67" i="78" s="1"/>
  <c r="P67" i="78"/>
  <c r="C72" i="78"/>
  <c r="C70" i="78"/>
  <c r="S70" i="78" s="1"/>
  <c r="C67" i="78"/>
  <c r="S67" i="78" s="1"/>
  <c r="D36" i="78"/>
  <c r="E36" i="78"/>
  <c r="F36" i="78"/>
  <c r="G36" i="78"/>
  <c r="H36" i="78"/>
  <c r="T36" i="78" s="1"/>
  <c r="I36" i="78"/>
  <c r="J36" i="78"/>
  <c r="K36" i="78"/>
  <c r="L36" i="78"/>
  <c r="U36" i="78" s="1"/>
  <c r="M36" i="78"/>
  <c r="V36" i="78" s="1"/>
  <c r="O36" i="78"/>
  <c r="X36" i="78" s="1"/>
  <c r="P36" i="78"/>
  <c r="C36" i="78"/>
  <c r="S36" i="78" s="1"/>
  <c r="D34" i="78"/>
  <c r="E34" i="78"/>
  <c r="F34" i="78"/>
  <c r="G34" i="78"/>
  <c r="H34" i="78"/>
  <c r="T34" i="78" s="1"/>
  <c r="I34" i="78"/>
  <c r="J34" i="78"/>
  <c r="K34" i="78"/>
  <c r="L34" i="78"/>
  <c r="U34" i="78" s="1"/>
  <c r="M34" i="78"/>
  <c r="V34" i="78" s="1"/>
  <c r="O34" i="78"/>
  <c r="X34" i="78" s="1"/>
  <c r="P34" i="78"/>
  <c r="Y34" i="78" s="1"/>
  <c r="C34" i="78"/>
  <c r="D31" i="78"/>
  <c r="E31" i="78"/>
  <c r="F31" i="78"/>
  <c r="G31" i="78"/>
  <c r="H31" i="78"/>
  <c r="T31" i="78" s="1"/>
  <c r="I31" i="78"/>
  <c r="J31" i="78"/>
  <c r="K31" i="78"/>
  <c r="L31" i="78"/>
  <c r="U31" i="78" s="1"/>
  <c r="M31" i="78"/>
  <c r="O31" i="78"/>
  <c r="P31" i="78"/>
  <c r="C31" i="78"/>
  <c r="S31" i="78" s="1"/>
  <c r="Q85" i="78"/>
  <c r="Q81" i="78"/>
  <c r="P78" i="78"/>
  <c r="Q78" i="78" s="1"/>
  <c r="O78" i="78"/>
  <c r="M78" i="78"/>
  <c r="L78" i="78"/>
  <c r="K78" i="78"/>
  <c r="J78" i="78"/>
  <c r="I78" i="78"/>
  <c r="H78" i="78"/>
  <c r="G78" i="78"/>
  <c r="F78" i="78"/>
  <c r="E78" i="78"/>
  <c r="D78" i="78"/>
  <c r="C78" i="78"/>
  <c r="T72" i="78"/>
  <c r="S72" i="78"/>
  <c r="P71" i="78"/>
  <c r="Y71" i="78" s="1"/>
  <c r="X71" i="78"/>
  <c r="M71" i="78"/>
  <c r="V71" i="78" s="1"/>
  <c r="L71" i="78"/>
  <c r="U71" i="78" s="1"/>
  <c r="K71" i="78"/>
  <c r="J71" i="78"/>
  <c r="I71" i="78"/>
  <c r="H71" i="78"/>
  <c r="G71" i="78"/>
  <c r="F71" i="78"/>
  <c r="E71" i="78"/>
  <c r="D71" i="78"/>
  <c r="C71" i="78"/>
  <c r="S71" i="78" s="1"/>
  <c r="U70" i="78"/>
  <c r="P69" i="78"/>
  <c r="Y69" i="78" s="1"/>
  <c r="M69" i="78"/>
  <c r="L69" i="78"/>
  <c r="K69" i="78"/>
  <c r="J69" i="78"/>
  <c r="I69" i="78"/>
  <c r="H69" i="78"/>
  <c r="G69" i="78"/>
  <c r="F69" i="78"/>
  <c r="E69" i="78"/>
  <c r="D69" i="78"/>
  <c r="C69" i="78"/>
  <c r="S69" i="78" s="1"/>
  <c r="P68" i="78"/>
  <c r="X68" i="78"/>
  <c r="M68" i="78"/>
  <c r="V68" i="78" s="1"/>
  <c r="L68" i="78"/>
  <c r="U68" i="78" s="1"/>
  <c r="K68" i="78"/>
  <c r="J68" i="78"/>
  <c r="I68" i="78"/>
  <c r="H68" i="78"/>
  <c r="T68" i="78" s="1"/>
  <c r="G68" i="78"/>
  <c r="F68" i="78"/>
  <c r="E68" i="78"/>
  <c r="D68" i="78"/>
  <c r="C68" i="78"/>
  <c r="Y67" i="78"/>
  <c r="P66" i="78"/>
  <c r="Y66" i="78" s="1"/>
  <c r="X66" i="78"/>
  <c r="M66" i="78"/>
  <c r="L66" i="78"/>
  <c r="U66" i="78" s="1"/>
  <c r="K66" i="78"/>
  <c r="J66" i="78"/>
  <c r="I66" i="78"/>
  <c r="H66" i="78"/>
  <c r="G66" i="78"/>
  <c r="F66" i="78"/>
  <c r="E66" i="78"/>
  <c r="D66" i="78"/>
  <c r="C66" i="78"/>
  <c r="P65" i="78"/>
  <c r="Y65" i="78" s="1"/>
  <c r="X65" i="78"/>
  <c r="M65" i="78"/>
  <c r="V65" i="78" s="1"/>
  <c r="L65" i="78"/>
  <c r="U65" i="78" s="1"/>
  <c r="K65" i="78"/>
  <c r="J65" i="78"/>
  <c r="I65" i="78"/>
  <c r="H65" i="78"/>
  <c r="T65" i="78" s="1"/>
  <c r="G65" i="78"/>
  <c r="F65" i="78"/>
  <c r="E65" i="78"/>
  <c r="D65" i="78"/>
  <c r="C65" i="78"/>
  <c r="S65" i="78" s="1"/>
  <c r="Y63" i="78"/>
  <c r="X63" i="78"/>
  <c r="V63" i="78"/>
  <c r="U63" i="78"/>
  <c r="T63" i="78"/>
  <c r="S63" i="78"/>
  <c r="Y62" i="78"/>
  <c r="X62" i="78"/>
  <c r="V62" i="78"/>
  <c r="U62" i="78"/>
  <c r="T62" i="78"/>
  <c r="S62" i="78"/>
  <c r="Y61" i="78"/>
  <c r="X61" i="78"/>
  <c r="V61" i="78"/>
  <c r="U61" i="78"/>
  <c r="T61" i="78"/>
  <c r="S61" i="78"/>
  <c r="Y60" i="78"/>
  <c r="X60" i="78"/>
  <c r="V60" i="78"/>
  <c r="U60" i="78"/>
  <c r="T60" i="78"/>
  <c r="S60" i="78"/>
  <c r="Y59" i="78"/>
  <c r="X59" i="78"/>
  <c r="V59" i="78"/>
  <c r="U59" i="78"/>
  <c r="T59" i="78"/>
  <c r="S59" i="78"/>
  <c r="Y58" i="78"/>
  <c r="X58" i="78"/>
  <c r="V58" i="78"/>
  <c r="U58" i="78"/>
  <c r="T58" i="78"/>
  <c r="S58" i="78"/>
  <c r="Y57" i="78"/>
  <c r="X57" i="78"/>
  <c r="V57" i="78"/>
  <c r="U57" i="78"/>
  <c r="T57" i="78"/>
  <c r="S57" i="78"/>
  <c r="Y55" i="78"/>
  <c r="X55" i="78"/>
  <c r="V55" i="78"/>
  <c r="U55" i="78"/>
  <c r="Y54" i="78"/>
  <c r="X54" i="78"/>
  <c r="V54" i="78"/>
  <c r="U54" i="78"/>
  <c r="Y53" i="78"/>
  <c r="X53" i="78"/>
  <c r="V53" i="78"/>
  <c r="U53" i="78"/>
  <c r="Y52" i="78"/>
  <c r="X52" i="78"/>
  <c r="V52" i="78"/>
  <c r="U52" i="78"/>
  <c r="Y51" i="78"/>
  <c r="X51" i="78"/>
  <c r="V51" i="78"/>
  <c r="U51" i="78"/>
  <c r="T51" i="78"/>
  <c r="S51" i="78"/>
  <c r="Y50" i="78"/>
  <c r="X50" i="78"/>
  <c r="V50" i="78"/>
  <c r="U50" i="78"/>
  <c r="T50" i="78"/>
  <c r="S50" i="78"/>
  <c r="Y49" i="78"/>
  <c r="X49" i="78"/>
  <c r="V49" i="78"/>
  <c r="U49" i="78"/>
  <c r="T49" i="78"/>
  <c r="S49" i="78"/>
  <c r="Y48" i="78"/>
  <c r="X48" i="78"/>
  <c r="V48" i="78"/>
  <c r="U48" i="78"/>
  <c r="T48" i="78"/>
  <c r="S48" i="78"/>
  <c r="Y47" i="78"/>
  <c r="X47" i="78"/>
  <c r="V47" i="78"/>
  <c r="U47" i="78"/>
  <c r="T47" i="78"/>
  <c r="S47" i="78"/>
  <c r="Y46" i="78"/>
  <c r="X46" i="78"/>
  <c r="V46" i="78"/>
  <c r="U46" i="78"/>
  <c r="T46" i="78"/>
  <c r="S46" i="78"/>
  <c r="Y45" i="78"/>
  <c r="X45" i="78"/>
  <c r="V45" i="78"/>
  <c r="U45" i="78"/>
  <c r="T45" i="78"/>
  <c r="S45" i="78"/>
  <c r="Y44" i="78"/>
  <c r="X44" i="78"/>
  <c r="V44" i="78"/>
  <c r="U44" i="78"/>
  <c r="T44" i="78"/>
  <c r="S44" i="78"/>
  <c r="Y43" i="78"/>
  <c r="X43" i="78"/>
  <c r="V43" i="78"/>
  <c r="U43" i="78"/>
  <c r="T43" i="78"/>
  <c r="S43" i="78"/>
  <c r="Y42" i="78"/>
  <c r="X42" i="78"/>
  <c r="V42" i="78"/>
  <c r="U42" i="78"/>
  <c r="S42" i="78"/>
  <c r="Y36" i="78"/>
  <c r="P35" i="78"/>
  <c r="Y35" i="78" s="1"/>
  <c r="O35" i="78"/>
  <c r="X35" i="78" s="1"/>
  <c r="M35" i="78"/>
  <c r="L35" i="78"/>
  <c r="U35" i="78" s="1"/>
  <c r="K35" i="78"/>
  <c r="J35" i="78"/>
  <c r="I35" i="78"/>
  <c r="H35" i="78"/>
  <c r="T35" i="78" s="1"/>
  <c r="G35" i="78"/>
  <c r="F35" i="78"/>
  <c r="E35" i="78"/>
  <c r="D35" i="78"/>
  <c r="C35" i="78"/>
  <c r="S35" i="78" s="1"/>
  <c r="P33" i="78"/>
  <c r="Y33" i="78" s="1"/>
  <c r="O33" i="78"/>
  <c r="X33" i="78" s="1"/>
  <c r="M33" i="78"/>
  <c r="V33" i="78" s="1"/>
  <c r="L33" i="78"/>
  <c r="U33" i="78" s="1"/>
  <c r="K33" i="78"/>
  <c r="J33" i="78"/>
  <c r="I33" i="78"/>
  <c r="H33" i="78"/>
  <c r="T33" i="78" s="1"/>
  <c r="G33" i="78"/>
  <c r="F33" i="78"/>
  <c r="E33" i="78"/>
  <c r="D33" i="78"/>
  <c r="C33" i="78"/>
  <c r="S33" i="78" s="1"/>
  <c r="P32" i="78"/>
  <c r="Y32" i="78" s="1"/>
  <c r="O32" i="78"/>
  <c r="M32" i="78"/>
  <c r="V32" i="78" s="1"/>
  <c r="L32" i="78"/>
  <c r="K32" i="78"/>
  <c r="J32" i="78"/>
  <c r="I32" i="78"/>
  <c r="H32" i="78"/>
  <c r="T32" i="78" s="1"/>
  <c r="G32" i="78"/>
  <c r="F32" i="78"/>
  <c r="E32" i="78"/>
  <c r="D32" i="78"/>
  <c r="C32" i="78"/>
  <c r="S32" i="78" s="1"/>
  <c r="X31" i="78"/>
  <c r="V31" i="78"/>
  <c r="P30" i="78"/>
  <c r="Y30" i="78" s="1"/>
  <c r="O30" i="78"/>
  <c r="X30" i="78" s="1"/>
  <c r="M30" i="78"/>
  <c r="V30" i="78" s="1"/>
  <c r="L30" i="78"/>
  <c r="U30" i="78" s="1"/>
  <c r="K30" i="78"/>
  <c r="J30" i="78"/>
  <c r="I30" i="78"/>
  <c r="H30" i="78"/>
  <c r="T30" i="78" s="1"/>
  <c r="G30" i="78"/>
  <c r="F30" i="78"/>
  <c r="E30" i="78"/>
  <c r="D30" i="78"/>
  <c r="C30" i="78"/>
  <c r="S30" i="78" s="1"/>
  <c r="X29" i="78"/>
  <c r="V29" i="78"/>
  <c r="U29" i="78"/>
  <c r="T29" i="78"/>
  <c r="S29" i="78"/>
  <c r="Y27" i="78"/>
  <c r="X27" i="78"/>
  <c r="V27" i="78"/>
  <c r="U27" i="78"/>
  <c r="T27" i="78"/>
  <c r="S27" i="78"/>
  <c r="Y26" i="78"/>
  <c r="X26" i="78"/>
  <c r="V26" i="78"/>
  <c r="U26" i="78"/>
  <c r="T26" i="78"/>
  <c r="S26" i="78"/>
  <c r="Y25" i="78"/>
  <c r="X25" i="78"/>
  <c r="V25" i="78"/>
  <c r="U25" i="78"/>
  <c r="T25" i="78"/>
  <c r="S25" i="78"/>
  <c r="Y24" i="78"/>
  <c r="X24" i="78"/>
  <c r="V24" i="78"/>
  <c r="U24" i="78"/>
  <c r="T24" i="78"/>
  <c r="S24" i="78"/>
  <c r="Y23" i="78"/>
  <c r="X23" i="78"/>
  <c r="V23" i="78"/>
  <c r="U23" i="78"/>
  <c r="T23" i="78"/>
  <c r="S23" i="78"/>
  <c r="Y22" i="78"/>
  <c r="X22" i="78"/>
  <c r="V22" i="78"/>
  <c r="U22" i="78"/>
  <c r="T22" i="78"/>
  <c r="S22" i="78"/>
  <c r="Y21" i="78"/>
  <c r="X21" i="78"/>
  <c r="V21" i="78"/>
  <c r="U21" i="78"/>
  <c r="T21" i="78"/>
  <c r="S21" i="78"/>
  <c r="Y19" i="78"/>
  <c r="X19" i="78"/>
  <c r="V19" i="78"/>
  <c r="U19" i="78"/>
  <c r="Y18" i="78"/>
  <c r="X18" i="78"/>
  <c r="V18" i="78"/>
  <c r="U18" i="78"/>
  <c r="Y17" i="78"/>
  <c r="X17" i="78"/>
  <c r="V17" i="78"/>
  <c r="U17" i="78"/>
  <c r="Y16" i="78"/>
  <c r="X16" i="78"/>
  <c r="V16" i="78"/>
  <c r="U16" i="78"/>
  <c r="Y15" i="78"/>
  <c r="X15" i="78"/>
  <c r="V15" i="78"/>
  <c r="U15" i="78"/>
  <c r="T15" i="78"/>
  <c r="S15" i="78"/>
  <c r="Y14" i="78"/>
  <c r="X14" i="78"/>
  <c r="V14" i="78"/>
  <c r="U14" i="78"/>
  <c r="T14" i="78"/>
  <c r="S14" i="78"/>
  <c r="Y13" i="78"/>
  <c r="X13" i="78"/>
  <c r="V13" i="78"/>
  <c r="U13" i="78"/>
  <c r="T13" i="78"/>
  <c r="S13" i="78"/>
  <c r="Y12" i="78"/>
  <c r="X12" i="78"/>
  <c r="V12" i="78"/>
  <c r="U12" i="78"/>
  <c r="T12" i="78"/>
  <c r="S12" i="78"/>
  <c r="Y11" i="78"/>
  <c r="X11" i="78"/>
  <c r="V11" i="78"/>
  <c r="U11" i="78"/>
  <c r="T11" i="78"/>
  <c r="S11" i="78"/>
  <c r="Y10" i="78"/>
  <c r="X10" i="78"/>
  <c r="V10" i="78"/>
  <c r="U10" i="78"/>
  <c r="T10" i="78"/>
  <c r="S10" i="78"/>
  <c r="Y9" i="78"/>
  <c r="X9" i="78"/>
  <c r="V9" i="78"/>
  <c r="U9" i="78"/>
  <c r="T9" i="78"/>
  <c r="S9" i="78"/>
  <c r="Y8" i="78"/>
  <c r="X8" i="78"/>
  <c r="V8" i="78"/>
  <c r="U8" i="78"/>
  <c r="T8" i="78"/>
  <c r="S8" i="78"/>
  <c r="Y7" i="78"/>
  <c r="X7" i="78"/>
  <c r="V7" i="78"/>
  <c r="U7" i="78"/>
  <c r="T7" i="78"/>
  <c r="S7" i="78"/>
  <c r="Y6" i="78"/>
  <c r="X6" i="78"/>
  <c r="V6" i="78"/>
  <c r="U6" i="78"/>
  <c r="S6" i="78"/>
  <c r="I88" i="77"/>
  <c r="J88" i="77"/>
  <c r="M88" i="77"/>
  <c r="K92" i="77"/>
  <c r="J104" i="77"/>
  <c r="K104" i="77"/>
  <c r="L104" i="77"/>
  <c r="D99" i="77"/>
  <c r="J99" i="77"/>
  <c r="D76" i="77"/>
  <c r="E76" i="77"/>
  <c r="F76" i="77"/>
  <c r="G76" i="77"/>
  <c r="H76" i="77"/>
  <c r="I76" i="77"/>
  <c r="J76" i="77"/>
  <c r="K76" i="77"/>
  <c r="L76" i="77"/>
  <c r="M76" i="77"/>
  <c r="O76" i="77"/>
  <c r="P76" i="77"/>
  <c r="Q76" i="77" s="1"/>
  <c r="C76" i="77"/>
  <c r="D38" i="77"/>
  <c r="E38" i="77"/>
  <c r="F38" i="77"/>
  <c r="G38" i="77"/>
  <c r="H38" i="77"/>
  <c r="T38" i="77" s="1"/>
  <c r="I38" i="77"/>
  <c r="J38" i="77"/>
  <c r="K38" i="77"/>
  <c r="L38" i="77"/>
  <c r="U38" i="77" s="1"/>
  <c r="M38" i="77"/>
  <c r="V38" i="77" s="1"/>
  <c r="O38" i="77"/>
  <c r="X38" i="77" s="1"/>
  <c r="P38" i="77"/>
  <c r="Y38" i="77" s="1"/>
  <c r="C38" i="77"/>
  <c r="S38" i="77" s="1"/>
  <c r="P106" i="77"/>
  <c r="O106" i="77"/>
  <c r="M106" i="77"/>
  <c r="L106" i="77"/>
  <c r="K106" i="77"/>
  <c r="J106" i="77"/>
  <c r="I106" i="77"/>
  <c r="H106" i="77"/>
  <c r="G106" i="77"/>
  <c r="F106" i="77"/>
  <c r="E106" i="77"/>
  <c r="D106" i="77"/>
  <c r="C106" i="77"/>
  <c r="P105" i="77"/>
  <c r="Q105" i="77" s="1"/>
  <c r="O105" i="77"/>
  <c r="K105" i="77"/>
  <c r="J105" i="77"/>
  <c r="I105" i="77"/>
  <c r="H105" i="77"/>
  <c r="G105" i="77"/>
  <c r="P103" i="77"/>
  <c r="Q103" i="77" s="1"/>
  <c r="O103" i="77"/>
  <c r="M103" i="77"/>
  <c r="K103" i="77"/>
  <c r="H103" i="77"/>
  <c r="G103" i="77"/>
  <c r="O102" i="77"/>
  <c r="Q102" i="77" s="1"/>
  <c r="M102" i="77"/>
  <c r="F102" i="77"/>
  <c r="D102" i="77"/>
  <c r="P101" i="77"/>
  <c r="Q101" i="77" s="1"/>
  <c r="O101" i="77"/>
  <c r="M101" i="77"/>
  <c r="L101" i="77"/>
  <c r="K101" i="77"/>
  <c r="J101" i="77"/>
  <c r="I101" i="77"/>
  <c r="H101" i="77"/>
  <c r="E101" i="77"/>
  <c r="D101" i="77"/>
  <c r="J100" i="77"/>
  <c r="H100" i="77"/>
  <c r="P99" i="77"/>
  <c r="O99" i="77"/>
  <c r="M99" i="77"/>
  <c r="L99" i="77"/>
  <c r="K99" i="77"/>
  <c r="I99" i="77"/>
  <c r="H99" i="77"/>
  <c r="G99" i="77"/>
  <c r="F99" i="77"/>
  <c r="E99" i="77"/>
  <c r="P98" i="77"/>
  <c r="Q98" i="77" s="1"/>
  <c r="O98" i="77"/>
  <c r="M98" i="77"/>
  <c r="L98" i="77"/>
  <c r="K98" i="77"/>
  <c r="J98" i="77"/>
  <c r="I98" i="77"/>
  <c r="H98" i="77"/>
  <c r="G98" i="77"/>
  <c r="F98" i="77"/>
  <c r="E98" i="77"/>
  <c r="D98" i="77"/>
  <c r="L97" i="77"/>
  <c r="J97" i="77"/>
  <c r="K96" i="77"/>
  <c r="M95" i="77"/>
  <c r="K95" i="77"/>
  <c r="P94" i="77"/>
  <c r="Q94" i="77" s="1"/>
  <c r="O94" i="77"/>
  <c r="L94" i="77"/>
  <c r="K94" i="77"/>
  <c r="J94" i="77"/>
  <c r="P93" i="77"/>
  <c r="Q93" i="77" s="1"/>
  <c r="K93" i="77"/>
  <c r="P92" i="77"/>
  <c r="Q92" i="77" s="1"/>
  <c r="O92" i="77"/>
  <c r="M92" i="77"/>
  <c r="L92" i="77"/>
  <c r="J92" i="77"/>
  <c r="P91" i="77"/>
  <c r="O91" i="77"/>
  <c r="M91" i="77"/>
  <c r="L91" i="77"/>
  <c r="K91" i="77"/>
  <c r="J91" i="77"/>
  <c r="P90" i="77"/>
  <c r="Q90" i="77" s="1"/>
  <c r="O90" i="77"/>
  <c r="M90" i="77"/>
  <c r="L90" i="77"/>
  <c r="K90" i="77"/>
  <c r="J90" i="77"/>
  <c r="I90" i="77"/>
  <c r="H90" i="77"/>
  <c r="E90" i="77"/>
  <c r="C90" i="77"/>
  <c r="P89" i="77"/>
  <c r="O89" i="77"/>
  <c r="M89" i="77"/>
  <c r="L89" i="77"/>
  <c r="K89" i="77"/>
  <c r="J89" i="77"/>
  <c r="I89" i="77"/>
  <c r="H89" i="77"/>
  <c r="G89" i="77"/>
  <c r="F89" i="77"/>
  <c r="E89" i="77"/>
  <c r="D89" i="77"/>
  <c r="C89" i="77"/>
  <c r="P88" i="77"/>
  <c r="Q88" i="77" s="1"/>
  <c r="O88" i="77"/>
  <c r="L88" i="77"/>
  <c r="K88" i="77"/>
  <c r="P87" i="77"/>
  <c r="O87" i="77"/>
  <c r="M87" i="77"/>
  <c r="L87" i="77"/>
  <c r="K87" i="77"/>
  <c r="J87" i="77"/>
  <c r="I87" i="77"/>
  <c r="H87" i="77"/>
  <c r="G87" i="77"/>
  <c r="F87" i="77"/>
  <c r="E87" i="77"/>
  <c r="C87" i="77"/>
  <c r="P86" i="77"/>
  <c r="Q86" i="77" s="1"/>
  <c r="O86" i="77"/>
  <c r="L86" i="77"/>
  <c r="K86" i="77"/>
  <c r="J86" i="77"/>
  <c r="H86" i="77"/>
  <c r="G86" i="77"/>
  <c r="F86" i="77"/>
  <c r="E86" i="77"/>
  <c r="D86" i="77"/>
  <c r="C86" i="77"/>
  <c r="P85" i="77"/>
  <c r="O85" i="77"/>
  <c r="Q85" i="77" s="1"/>
  <c r="M85" i="77"/>
  <c r="L85" i="77"/>
  <c r="K85" i="77"/>
  <c r="J85" i="77"/>
  <c r="I85" i="77"/>
  <c r="H85" i="77"/>
  <c r="G85" i="77"/>
  <c r="F85" i="77"/>
  <c r="E85" i="77"/>
  <c r="D85" i="77"/>
  <c r="C85" i="77"/>
  <c r="P84" i="77"/>
  <c r="Q84" i="77" s="1"/>
  <c r="O84" i="77"/>
  <c r="M84" i="77"/>
  <c r="L84" i="77"/>
  <c r="K84" i="77"/>
  <c r="J84" i="77"/>
  <c r="I84" i="77"/>
  <c r="H84" i="77"/>
  <c r="G84" i="77"/>
  <c r="F84" i="77"/>
  <c r="E84" i="77"/>
  <c r="D84" i="77"/>
  <c r="C84" i="77"/>
  <c r="P83" i="77"/>
  <c r="Q83" i="77" s="1"/>
  <c r="O83" i="77"/>
  <c r="M83" i="77"/>
  <c r="L83" i="77"/>
  <c r="K83" i="77"/>
  <c r="J83" i="77"/>
  <c r="I83" i="77"/>
  <c r="H83" i="77"/>
  <c r="G83" i="77"/>
  <c r="F83" i="77"/>
  <c r="E83" i="77"/>
  <c r="D83" i="77"/>
  <c r="C83" i="77"/>
  <c r="P82" i="77"/>
  <c r="Q82" i="77" s="1"/>
  <c r="O82" i="77"/>
  <c r="M82" i="77"/>
  <c r="L82" i="77"/>
  <c r="K82" i="77"/>
  <c r="J82" i="77"/>
  <c r="I82" i="77"/>
  <c r="H82" i="77"/>
  <c r="G82" i="77"/>
  <c r="F82" i="77"/>
  <c r="E82" i="77"/>
  <c r="D82" i="77"/>
  <c r="C82" i="77"/>
  <c r="T76" i="77"/>
  <c r="P75" i="77"/>
  <c r="Y75" i="77" s="1"/>
  <c r="O75" i="77"/>
  <c r="X75" i="77" s="1"/>
  <c r="M75" i="77"/>
  <c r="V75" i="77" s="1"/>
  <c r="L75" i="77"/>
  <c r="U75" i="77" s="1"/>
  <c r="K75" i="77"/>
  <c r="J75" i="77"/>
  <c r="I75" i="77"/>
  <c r="H75" i="77"/>
  <c r="G75" i="77"/>
  <c r="F75" i="77"/>
  <c r="E75" i="77"/>
  <c r="D75" i="77"/>
  <c r="C75" i="77"/>
  <c r="S75" i="77" s="1"/>
  <c r="P74" i="77"/>
  <c r="O74" i="77"/>
  <c r="X74" i="77" s="1"/>
  <c r="M74" i="77"/>
  <c r="V74" i="77" s="1"/>
  <c r="L74" i="77"/>
  <c r="U74" i="77" s="1"/>
  <c r="K74" i="77"/>
  <c r="J74" i="77"/>
  <c r="I74" i="77"/>
  <c r="H74" i="77"/>
  <c r="G74" i="77"/>
  <c r="F74" i="77"/>
  <c r="E74" i="77"/>
  <c r="D74" i="77"/>
  <c r="C74" i="77"/>
  <c r="S74" i="77" s="1"/>
  <c r="P73" i="77"/>
  <c r="Y73" i="77" s="1"/>
  <c r="O73" i="77"/>
  <c r="M73" i="77"/>
  <c r="L73" i="77"/>
  <c r="U73" i="77" s="1"/>
  <c r="K73" i="77"/>
  <c r="J73" i="77"/>
  <c r="I73" i="77"/>
  <c r="H73" i="77"/>
  <c r="G73" i="77"/>
  <c r="F73" i="77"/>
  <c r="E73" i="77"/>
  <c r="D73" i="77"/>
  <c r="C73" i="77"/>
  <c r="S73" i="77" s="1"/>
  <c r="P72" i="77"/>
  <c r="Y72" i="77" s="1"/>
  <c r="O72" i="77"/>
  <c r="M72" i="77"/>
  <c r="V72" i="77" s="1"/>
  <c r="L72" i="77"/>
  <c r="U72" i="77" s="1"/>
  <c r="K72" i="77"/>
  <c r="J72" i="77"/>
  <c r="I72" i="77"/>
  <c r="H72" i="77"/>
  <c r="G72" i="77"/>
  <c r="F72" i="77"/>
  <c r="E72" i="77"/>
  <c r="D72" i="77"/>
  <c r="C72" i="77"/>
  <c r="P71" i="77"/>
  <c r="O71" i="77"/>
  <c r="X71" i="77" s="1"/>
  <c r="M71" i="77"/>
  <c r="V71" i="77" s="1"/>
  <c r="L71" i="77"/>
  <c r="U71" i="77" s="1"/>
  <c r="K71" i="77"/>
  <c r="J71" i="77"/>
  <c r="I71" i="77"/>
  <c r="H71" i="77"/>
  <c r="G71" i="77"/>
  <c r="F71" i="77"/>
  <c r="E71" i="77"/>
  <c r="D71" i="77"/>
  <c r="C71" i="77"/>
  <c r="S71" i="77" s="1"/>
  <c r="P70" i="77"/>
  <c r="Y70" i="77" s="1"/>
  <c r="O70" i="77"/>
  <c r="X70" i="77" s="1"/>
  <c r="M70" i="77"/>
  <c r="V70" i="77" s="1"/>
  <c r="L70" i="77"/>
  <c r="K70" i="77"/>
  <c r="J70" i="77"/>
  <c r="I70" i="77"/>
  <c r="H70" i="77"/>
  <c r="T70" i="77" s="1"/>
  <c r="G70" i="77"/>
  <c r="F70" i="77"/>
  <c r="E70" i="77"/>
  <c r="D70" i="77"/>
  <c r="C70" i="77"/>
  <c r="S70" i="77" s="1"/>
  <c r="P69" i="77"/>
  <c r="Q69" i="77" s="1"/>
  <c r="O69" i="77"/>
  <c r="X69" i="77" s="1"/>
  <c r="M69" i="77"/>
  <c r="V69" i="77" s="1"/>
  <c r="L69" i="77"/>
  <c r="U69" i="77" s="1"/>
  <c r="K69" i="77"/>
  <c r="J69" i="77"/>
  <c r="I69" i="77"/>
  <c r="H69" i="77"/>
  <c r="T69" i="77" s="1"/>
  <c r="G69" i="77"/>
  <c r="F69" i="77"/>
  <c r="E69" i="77"/>
  <c r="D69" i="77"/>
  <c r="C69" i="77"/>
  <c r="Y67" i="77"/>
  <c r="X67" i="77"/>
  <c r="V67" i="77"/>
  <c r="U67" i="77"/>
  <c r="T67" i="77"/>
  <c r="Y66" i="77"/>
  <c r="X66" i="77"/>
  <c r="V66" i="77"/>
  <c r="U66" i="77"/>
  <c r="T66" i="77"/>
  <c r="Y65" i="77"/>
  <c r="X65" i="77"/>
  <c r="V65" i="77"/>
  <c r="U65" i="77"/>
  <c r="T65" i="77"/>
  <c r="Y64" i="77"/>
  <c r="X64" i="77"/>
  <c r="V64" i="77"/>
  <c r="U64" i="77"/>
  <c r="T64" i="77"/>
  <c r="Y63" i="77"/>
  <c r="X63" i="77"/>
  <c r="V63" i="77"/>
  <c r="U63" i="77"/>
  <c r="T63" i="77"/>
  <c r="Y62" i="77"/>
  <c r="X62" i="77"/>
  <c r="V62" i="77"/>
  <c r="U62" i="77"/>
  <c r="T62" i="77"/>
  <c r="Y61" i="77"/>
  <c r="X61" i="77"/>
  <c r="V61" i="77"/>
  <c r="U61" i="77"/>
  <c r="T61" i="77"/>
  <c r="Y60" i="77"/>
  <c r="X60" i="77"/>
  <c r="V60" i="77"/>
  <c r="U60" i="77"/>
  <c r="T60" i="77"/>
  <c r="S60" i="77"/>
  <c r="Y59" i="77"/>
  <c r="X59" i="77"/>
  <c r="V59" i="77"/>
  <c r="U59" i="77"/>
  <c r="Y58" i="77"/>
  <c r="X58" i="77"/>
  <c r="V58" i="77"/>
  <c r="U58" i="77"/>
  <c r="Y57" i="77"/>
  <c r="X57" i="77"/>
  <c r="V57" i="77"/>
  <c r="U57" i="77"/>
  <c r="Y56" i="77"/>
  <c r="X56" i="77"/>
  <c r="V56" i="77"/>
  <c r="U56" i="77"/>
  <c r="Y55" i="77"/>
  <c r="X55" i="77"/>
  <c r="V55" i="77"/>
  <c r="U55" i="77"/>
  <c r="Y54" i="77"/>
  <c r="X54" i="77"/>
  <c r="V54" i="77"/>
  <c r="U54" i="77"/>
  <c r="Y53" i="77"/>
  <c r="X53" i="77"/>
  <c r="V53" i="77"/>
  <c r="U53" i="77"/>
  <c r="T53" i="77"/>
  <c r="S53" i="77"/>
  <c r="S48" i="77"/>
  <c r="S47" i="77"/>
  <c r="S46" i="77"/>
  <c r="Y44" i="77"/>
  <c r="Y68" i="77" s="1"/>
  <c r="X44" i="77"/>
  <c r="V44" i="77"/>
  <c r="U44" i="77"/>
  <c r="S44" i="77"/>
  <c r="P37" i="77"/>
  <c r="Y37" i="77" s="1"/>
  <c r="O37" i="77"/>
  <c r="X37" i="77" s="1"/>
  <c r="M37" i="77"/>
  <c r="V37" i="77" s="1"/>
  <c r="L37" i="77"/>
  <c r="U37" i="77" s="1"/>
  <c r="K37" i="77"/>
  <c r="J37" i="77"/>
  <c r="I37" i="77"/>
  <c r="H37" i="77"/>
  <c r="T37" i="77" s="1"/>
  <c r="G37" i="77"/>
  <c r="F37" i="77"/>
  <c r="E37" i="77"/>
  <c r="D37" i="77"/>
  <c r="C37" i="77"/>
  <c r="S37" i="77" s="1"/>
  <c r="P36" i="77"/>
  <c r="Y36" i="77" s="1"/>
  <c r="O36" i="77"/>
  <c r="X36" i="77" s="1"/>
  <c r="M36" i="77"/>
  <c r="V36" i="77" s="1"/>
  <c r="L36" i="77"/>
  <c r="U36" i="77" s="1"/>
  <c r="K36" i="77"/>
  <c r="J36" i="77"/>
  <c r="I36" i="77"/>
  <c r="H36" i="77"/>
  <c r="T36" i="77" s="1"/>
  <c r="G36" i="77"/>
  <c r="F36" i="77"/>
  <c r="E36" i="77"/>
  <c r="D36" i="77"/>
  <c r="C36" i="77"/>
  <c r="S36" i="77" s="1"/>
  <c r="P35" i="77"/>
  <c r="Y35" i="77" s="1"/>
  <c r="O35" i="77"/>
  <c r="X35" i="77" s="1"/>
  <c r="M35" i="77"/>
  <c r="V35" i="77" s="1"/>
  <c r="L35" i="77"/>
  <c r="U35" i="77" s="1"/>
  <c r="K35" i="77"/>
  <c r="J35" i="77"/>
  <c r="I35" i="77"/>
  <c r="H35" i="77"/>
  <c r="T35" i="77" s="1"/>
  <c r="G35" i="77"/>
  <c r="F35" i="77"/>
  <c r="E35" i="77"/>
  <c r="D35" i="77"/>
  <c r="C35" i="77"/>
  <c r="S35" i="77" s="1"/>
  <c r="P34" i="77"/>
  <c r="Y34" i="77" s="1"/>
  <c r="O34" i="77"/>
  <c r="X34" i="77" s="1"/>
  <c r="M34" i="77"/>
  <c r="V34" i="77" s="1"/>
  <c r="L34" i="77"/>
  <c r="U34" i="77" s="1"/>
  <c r="K34" i="77"/>
  <c r="J34" i="77"/>
  <c r="I34" i="77"/>
  <c r="H34" i="77"/>
  <c r="T34" i="77" s="1"/>
  <c r="G34" i="77"/>
  <c r="F34" i="77"/>
  <c r="E34" i="77"/>
  <c r="D34" i="77"/>
  <c r="C34" i="77"/>
  <c r="S34" i="77" s="1"/>
  <c r="P33" i="77"/>
  <c r="Y33" i="77" s="1"/>
  <c r="O33" i="77"/>
  <c r="X33" i="77" s="1"/>
  <c r="M33" i="77"/>
  <c r="V33" i="77" s="1"/>
  <c r="L33" i="77"/>
  <c r="U33" i="77" s="1"/>
  <c r="K33" i="77"/>
  <c r="J33" i="77"/>
  <c r="I33" i="77"/>
  <c r="H33" i="77"/>
  <c r="T33" i="77" s="1"/>
  <c r="G33" i="77"/>
  <c r="F33" i="77"/>
  <c r="E33" i="77"/>
  <c r="D33" i="77"/>
  <c r="C33" i="77"/>
  <c r="S33" i="77" s="1"/>
  <c r="P32" i="77"/>
  <c r="Y32" i="77" s="1"/>
  <c r="O32" i="77"/>
  <c r="X32" i="77" s="1"/>
  <c r="M32" i="77"/>
  <c r="V32" i="77" s="1"/>
  <c r="L32" i="77"/>
  <c r="U32" i="77" s="1"/>
  <c r="K32" i="77"/>
  <c r="J32" i="77"/>
  <c r="I32" i="77"/>
  <c r="H32" i="77"/>
  <c r="T32" i="77" s="1"/>
  <c r="G32" i="77"/>
  <c r="F32" i="77"/>
  <c r="E32" i="77"/>
  <c r="D32" i="77"/>
  <c r="C32" i="77"/>
  <c r="S32" i="77" s="1"/>
  <c r="P31" i="77"/>
  <c r="Y31" i="77" s="1"/>
  <c r="O31" i="77"/>
  <c r="X31" i="77" s="1"/>
  <c r="M31" i="77"/>
  <c r="V31" i="77" s="1"/>
  <c r="L31" i="77"/>
  <c r="U31" i="77" s="1"/>
  <c r="K31" i="77"/>
  <c r="J31" i="77"/>
  <c r="I31" i="77"/>
  <c r="H31" i="77"/>
  <c r="T31" i="77" s="1"/>
  <c r="G31" i="77"/>
  <c r="F31" i="77"/>
  <c r="E31" i="77"/>
  <c r="D31" i="77"/>
  <c r="C31" i="77"/>
  <c r="S31" i="77" s="1"/>
  <c r="Y29" i="77"/>
  <c r="X29" i="77"/>
  <c r="V29" i="77"/>
  <c r="U29" i="77"/>
  <c r="T29" i="77"/>
  <c r="Y28" i="77"/>
  <c r="X28" i="77"/>
  <c r="V28" i="77"/>
  <c r="U28" i="77"/>
  <c r="T28" i="77"/>
  <c r="Y27" i="77"/>
  <c r="X27" i="77"/>
  <c r="V27" i="77"/>
  <c r="U27" i="77"/>
  <c r="T27" i="77"/>
  <c r="Y26" i="77"/>
  <c r="X26" i="77"/>
  <c r="V26" i="77"/>
  <c r="U26" i="77"/>
  <c r="T26" i="77"/>
  <c r="Y25" i="77"/>
  <c r="X25" i="77"/>
  <c r="V25" i="77"/>
  <c r="U25" i="77"/>
  <c r="T25" i="77"/>
  <c r="Y24" i="77"/>
  <c r="X24" i="77"/>
  <c r="V24" i="77"/>
  <c r="U24" i="77"/>
  <c r="T24" i="77"/>
  <c r="Y23" i="77"/>
  <c r="X23" i="77"/>
  <c r="V23" i="77"/>
  <c r="U23" i="77"/>
  <c r="T23" i="77"/>
  <c r="Y22" i="77"/>
  <c r="X22" i="77"/>
  <c r="V22" i="77"/>
  <c r="U22" i="77"/>
  <c r="T22" i="77"/>
  <c r="S22" i="77"/>
  <c r="Y21" i="77"/>
  <c r="X21" i="77"/>
  <c r="V21" i="77"/>
  <c r="U21" i="77"/>
  <c r="Y20" i="77"/>
  <c r="X20" i="77"/>
  <c r="V20" i="77"/>
  <c r="U20" i="77"/>
  <c r="Y19" i="77"/>
  <c r="X19" i="77"/>
  <c r="V19" i="77"/>
  <c r="U19" i="77"/>
  <c r="Y18" i="77"/>
  <c r="X18" i="77"/>
  <c r="V18" i="77"/>
  <c r="U18" i="77"/>
  <c r="Y17" i="77"/>
  <c r="X17" i="77"/>
  <c r="V17" i="77"/>
  <c r="U17" i="77"/>
  <c r="Y16" i="77"/>
  <c r="X16" i="77"/>
  <c r="V16" i="77"/>
  <c r="U16" i="77"/>
  <c r="Y15" i="77"/>
  <c r="X15" i="77"/>
  <c r="V15" i="77"/>
  <c r="U15" i="77"/>
  <c r="T15" i="77"/>
  <c r="S15" i="77"/>
  <c r="S10" i="77"/>
  <c r="S9" i="77"/>
  <c r="S8" i="77"/>
  <c r="S7" i="77"/>
  <c r="Y6" i="77"/>
  <c r="X6" i="77"/>
  <c r="V6" i="77"/>
  <c r="C85" i="42"/>
  <c r="D85" i="42"/>
  <c r="E85" i="42"/>
  <c r="F85" i="42"/>
  <c r="G85" i="42"/>
  <c r="H85" i="42"/>
  <c r="I85" i="42"/>
  <c r="J85" i="42"/>
  <c r="K85" i="42"/>
  <c r="L85" i="42"/>
  <c r="M85" i="42"/>
  <c r="P85" i="42"/>
  <c r="Q85" i="42" s="1"/>
  <c r="C86" i="42"/>
  <c r="D86" i="42"/>
  <c r="E86" i="42"/>
  <c r="F86" i="42"/>
  <c r="G86" i="42"/>
  <c r="H86" i="42"/>
  <c r="I86" i="42"/>
  <c r="J86" i="42"/>
  <c r="K86" i="42"/>
  <c r="L86" i="42"/>
  <c r="M86" i="42"/>
  <c r="P86" i="42"/>
  <c r="Q86" i="42" s="1"/>
  <c r="C87" i="42"/>
  <c r="D87" i="42"/>
  <c r="E87" i="42"/>
  <c r="F87" i="42"/>
  <c r="G87" i="42"/>
  <c r="H87" i="42"/>
  <c r="I87" i="42"/>
  <c r="J87" i="42"/>
  <c r="K87" i="42"/>
  <c r="L87" i="42"/>
  <c r="M87" i="42"/>
  <c r="P87" i="42"/>
  <c r="C88" i="42"/>
  <c r="D88" i="42"/>
  <c r="E88" i="42"/>
  <c r="F88" i="42"/>
  <c r="G88" i="42"/>
  <c r="H88" i="42"/>
  <c r="I88" i="42"/>
  <c r="J88" i="42"/>
  <c r="K88" i="42"/>
  <c r="L88" i="42"/>
  <c r="M88" i="42"/>
  <c r="P88" i="42"/>
  <c r="C89" i="42"/>
  <c r="D89" i="42"/>
  <c r="E89" i="42"/>
  <c r="F89" i="42"/>
  <c r="G89" i="42"/>
  <c r="H89" i="42"/>
  <c r="I89" i="42"/>
  <c r="J89" i="42"/>
  <c r="K89" i="42"/>
  <c r="L89" i="42"/>
  <c r="M89" i="42"/>
  <c r="P89" i="42"/>
  <c r="Q89" i="42" s="1"/>
  <c r="C90" i="42"/>
  <c r="D90" i="42"/>
  <c r="E90" i="42"/>
  <c r="F90" i="42"/>
  <c r="G90" i="42"/>
  <c r="H90" i="42"/>
  <c r="I90" i="42"/>
  <c r="J90" i="42"/>
  <c r="K90" i="42"/>
  <c r="L90" i="42"/>
  <c r="P90" i="42"/>
  <c r="Q90" i="42" s="1"/>
  <c r="C91" i="42"/>
  <c r="D91" i="42"/>
  <c r="E91" i="42"/>
  <c r="F91" i="42"/>
  <c r="G91" i="42"/>
  <c r="H91" i="42"/>
  <c r="I91" i="42"/>
  <c r="J91" i="42"/>
  <c r="K91" i="42"/>
  <c r="L91" i="42"/>
  <c r="M91" i="42"/>
  <c r="P91" i="42"/>
  <c r="C92" i="42"/>
  <c r="D92" i="42"/>
  <c r="E92" i="42"/>
  <c r="F92" i="42"/>
  <c r="G92" i="42"/>
  <c r="H92" i="42"/>
  <c r="I92" i="42"/>
  <c r="J92" i="42"/>
  <c r="K92" i="42"/>
  <c r="L92" i="42"/>
  <c r="M92" i="42"/>
  <c r="P92" i="42"/>
  <c r="J93" i="42"/>
  <c r="K93" i="42"/>
  <c r="L93" i="42"/>
  <c r="M93" i="42"/>
  <c r="P93" i="42"/>
  <c r="Q93" i="42" s="1"/>
  <c r="J94" i="42"/>
  <c r="L94" i="42"/>
  <c r="M94" i="42"/>
  <c r="P94" i="42"/>
  <c r="Q94" i="42" s="1"/>
  <c r="J95" i="42"/>
  <c r="K95" i="42"/>
  <c r="L95" i="42"/>
  <c r="M95" i="42"/>
  <c r="P95" i="42"/>
  <c r="J96" i="42"/>
  <c r="K96" i="42"/>
  <c r="L96" i="42"/>
  <c r="M96" i="42"/>
  <c r="P96" i="42"/>
  <c r="Q96" i="42" s="1"/>
  <c r="J97" i="42"/>
  <c r="K97" i="42"/>
  <c r="L97" i="42"/>
  <c r="M97" i="42"/>
  <c r="P97" i="42"/>
  <c r="Q97" i="42" s="1"/>
  <c r="J98" i="42"/>
  <c r="K98" i="42"/>
  <c r="P98" i="42"/>
  <c r="Q98" i="42" s="1"/>
  <c r="J99" i="42"/>
  <c r="K99" i="42"/>
  <c r="L99" i="42"/>
  <c r="M99" i="42"/>
  <c r="P99" i="42"/>
  <c r="Q99" i="42" s="1"/>
  <c r="J100" i="42"/>
  <c r="K100" i="42"/>
  <c r="P100" i="42"/>
  <c r="Q100" i="42" s="1"/>
  <c r="C101" i="42"/>
  <c r="D101" i="42"/>
  <c r="E101" i="42"/>
  <c r="F101" i="42"/>
  <c r="G101" i="42"/>
  <c r="H101" i="42"/>
  <c r="I101" i="42"/>
  <c r="J101" i="42"/>
  <c r="K101" i="42"/>
  <c r="L101" i="42"/>
  <c r="M101" i="42"/>
  <c r="P101" i="42"/>
  <c r="Q101" i="42" s="1"/>
  <c r="C102" i="42"/>
  <c r="E102" i="42"/>
  <c r="F102" i="42"/>
  <c r="G102" i="42"/>
  <c r="H102" i="42"/>
  <c r="I102" i="42"/>
  <c r="K102" i="42"/>
  <c r="L102" i="42"/>
  <c r="M102" i="42"/>
  <c r="P102" i="42"/>
  <c r="Q102" i="42" s="1"/>
  <c r="C103" i="42"/>
  <c r="D103" i="42"/>
  <c r="E103" i="42"/>
  <c r="F103" i="42"/>
  <c r="G103" i="42"/>
  <c r="H103" i="42"/>
  <c r="I103" i="42"/>
  <c r="J103" i="42"/>
  <c r="K103" i="42"/>
  <c r="L103" i="42"/>
  <c r="M103" i="42"/>
  <c r="P103" i="42"/>
  <c r="Q103" i="42" s="1"/>
  <c r="C104" i="42"/>
  <c r="D104" i="42"/>
  <c r="E104" i="42"/>
  <c r="F104" i="42"/>
  <c r="G104" i="42"/>
  <c r="H104" i="42"/>
  <c r="I104" i="42"/>
  <c r="J104" i="42"/>
  <c r="K104" i="42"/>
  <c r="L104" i="42"/>
  <c r="M104" i="42"/>
  <c r="P104" i="42"/>
  <c r="Q104" i="42" s="1"/>
  <c r="C105" i="42"/>
  <c r="D105" i="42"/>
  <c r="E105" i="42"/>
  <c r="F105" i="42"/>
  <c r="G105" i="42"/>
  <c r="H105" i="42"/>
  <c r="I105" i="42"/>
  <c r="J105" i="42"/>
  <c r="K105" i="42"/>
  <c r="L105" i="42"/>
  <c r="M105" i="42"/>
  <c r="P105" i="42"/>
  <c r="C106" i="42"/>
  <c r="D106" i="42"/>
  <c r="E106" i="42"/>
  <c r="F106" i="42"/>
  <c r="G106" i="42"/>
  <c r="H106" i="42"/>
  <c r="I106" i="42"/>
  <c r="J106" i="42"/>
  <c r="K106" i="42"/>
  <c r="L106" i="42"/>
  <c r="M106" i="42"/>
  <c r="P106" i="42"/>
  <c r="Q106" i="42" s="1"/>
  <c r="C107" i="42"/>
  <c r="H107" i="42"/>
  <c r="J107" i="42"/>
  <c r="K107" i="42"/>
  <c r="P107" i="42"/>
  <c r="Q107" i="42" s="1"/>
  <c r="C108" i="42"/>
  <c r="D108" i="42"/>
  <c r="E108" i="42"/>
  <c r="F108" i="42"/>
  <c r="G108" i="42"/>
  <c r="H108" i="42"/>
  <c r="I108" i="42"/>
  <c r="J108" i="42"/>
  <c r="K108" i="42"/>
  <c r="L108" i="42"/>
  <c r="M108" i="42"/>
  <c r="P108" i="42"/>
  <c r="Q108" i="42" s="1"/>
  <c r="C109" i="42"/>
  <c r="D109" i="42"/>
  <c r="E109" i="42"/>
  <c r="F109" i="42"/>
  <c r="G109" i="42"/>
  <c r="H109" i="42"/>
  <c r="I109" i="42"/>
  <c r="J109" i="42"/>
  <c r="K109" i="42"/>
  <c r="L109" i="42"/>
  <c r="M109" i="42"/>
  <c r="P109" i="42"/>
  <c r="Q109" i="42" s="1"/>
  <c r="D84" i="42"/>
  <c r="E84" i="42"/>
  <c r="F84" i="42"/>
  <c r="G84" i="42"/>
  <c r="H84" i="42"/>
  <c r="I84" i="42"/>
  <c r="J84" i="42"/>
  <c r="K84" i="42"/>
  <c r="L84" i="42"/>
  <c r="M84" i="42"/>
  <c r="P84" i="42"/>
  <c r="Q84" i="42" s="1"/>
  <c r="C84" i="42"/>
  <c r="P78" i="42"/>
  <c r="Y78" i="42" s="1"/>
  <c r="O78" i="42"/>
  <c r="X78" i="42" s="1"/>
  <c r="M78" i="42"/>
  <c r="V78" i="42" s="1"/>
  <c r="L78" i="42"/>
  <c r="U78" i="42" s="1"/>
  <c r="K78" i="42"/>
  <c r="J78" i="42"/>
  <c r="I78" i="42"/>
  <c r="H78" i="42"/>
  <c r="T78" i="42" s="1"/>
  <c r="G78" i="42"/>
  <c r="F78" i="42"/>
  <c r="E78" i="42"/>
  <c r="D78" i="42"/>
  <c r="C78" i="42"/>
  <c r="S78" i="42" s="1"/>
  <c r="P77" i="42"/>
  <c r="Y77" i="42" s="1"/>
  <c r="O77" i="42"/>
  <c r="X77" i="42" s="1"/>
  <c r="M77" i="42"/>
  <c r="V77" i="42" s="1"/>
  <c r="L77" i="42"/>
  <c r="U77" i="42" s="1"/>
  <c r="K77" i="42"/>
  <c r="J77" i="42"/>
  <c r="I77" i="42"/>
  <c r="H77" i="42"/>
  <c r="T77" i="42" s="1"/>
  <c r="G77" i="42"/>
  <c r="F77" i="42"/>
  <c r="E77" i="42"/>
  <c r="D77" i="42"/>
  <c r="C77" i="42"/>
  <c r="S77" i="42" s="1"/>
  <c r="P76" i="42"/>
  <c r="Y76" i="42" s="1"/>
  <c r="O76" i="42"/>
  <c r="X76" i="42" s="1"/>
  <c r="M76" i="42"/>
  <c r="V76" i="42" s="1"/>
  <c r="L76" i="42"/>
  <c r="U76" i="42" s="1"/>
  <c r="K76" i="42"/>
  <c r="J76" i="42"/>
  <c r="I76" i="42"/>
  <c r="H76" i="42"/>
  <c r="T76" i="42" s="1"/>
  <c r="G76" i="42"/>
  <c r="F76" i="42"/>
  <c r="E76" i="42"/>
  <c r="D76" i="42"/>
  <c r="C76" i="42"/>
  <c r="S76" i="42" s="1"/>
  <c r="P75" i="42"/>
  <c r="Y75" i="42" s="1"/>
  <c r="O75" i="42"/>
  <c r="X75" i="42" s="1"/>
  <c r="M75" i="42"/>
  <c r="V75" i="42" s="1"/>
  <c r="L75" i="42"/>
  <c r="U75" i="42" s="1"/>
  <c r="K75" i="42"/>
  <c r="J75" i="42"/>
  <c r="I75" i="42"/>
  <c r="H75" i="42"/>
  <c r="T75" i="42" s="1"/>
  <c r="G75" i="42"/>
  <c r="F75" i="42"/>
  <c r="E75" i="42"/>
  <c r="D75" i="42"/>
  <c r="C75" i="42"/>
  <c r="S75" i="42" s="1"/>
  <c r="P74" i="42"/>
  <c r="Y74" i="42" s="1"/>
  <c r="O74" i="42"/>
  <c r="X74" i="42" s="1"/>
  <c r="M74" i="42"/>
  <c r="V74" i="42" s="1"/>
  <c r="L74" i="42"/>
  <c r="U74" i="42" s="1"/>
  <c r="K74" i="42"/>
  <c r="J74" i="42"/>
  <c r="I74" i="42"/>
  <c r="H74" i="42"/>
  <c r="T74" i="42" s="1"/>
  <c r="G74" i="42"/>
  <c r="F74" i="42"/>
  <c r="E74" i="42"/>
  <c r="D74" i="42"/>
  <c r="C74" i="42"/>
  <c r="S74" i="42" s="1"/>
  <c r="P73" i="42"/>
  <c r="Y73" i="42" s="1"/>
  <c r="O73" i="42"/>
  <c r="X73" i="42" s="1"/>
  <c r="M73" i="42"/>
  <c r="V73" i="42" s="1"/>
  <c r="L73" i="42"/>
  <c r="U73" i="42" s="1"/>
  <c r="K73" i="42"/>
  <c r="J73" i="42"/>
  <c r="I73" i="42"/>
  <c r="H73" i="42"/>
  <c r="T73" i="42" s="1"/>
  <c r="G73" i="42"/>
  <c r="F73" i="42"/>
  <c r="E73" i="42"/>
  <c r="D73" i="42"/>
  <c r="C73" i="42"/>
  <c r="S73" i="42" s="1"/>
  <c r="P72" i="42"/>
  <c r="Y72" i="42" s="1"/>
  <c r="O72" i="42"/>
  <c r="X72" i="42" s="1"/>
  <c r="M72" i="42"/>
  <c r="V72" i="42" s="1"/>
  <c r="L72" i="42"/>
  <c r="U72" i="42" s="1"/>
  <c r="K72" i="42"/>
  <c r="J72" i="42"/>
  <c r="I72" i="42"/>
  <c r="H72" i="42"/>
  <c r="T72" i="42" s="1"/>
  <c r="G72" i="42"/>
  <c r="F72" i="42"/>
  <c r="E72" i="42"/>
  <c r="D72" i="42"/>
  <c r="C72" i="42"/>
  <c r="S72" i="42" s="1"/>
  <c r="P71" i="42"/>
  <c r="Y71" i="42" s="1"/>
  <c r="O71" i="42"/>
  <c r="X71" i="42" s="1"/>
  <c r="M71" i="42"/>
  <c r="V71" i="42" s="1"/>
  <c r="L71" i="42"/>
  <c r="U71" i="42" s="1"/>
  <c r="K71" i="42"/>
  <c r="J71" i="42"/>
  <c r="I71" i="42"/>
  <c r="H71" i="42"/>
  <c r="T71" i="42" s="1"/>
  <c r="G71" i="42"/>
  <c r="F71" i="42"/>
  <c r="E71" i="42"/>
  <c r="D71" i="42"/>
  <c r="C71" i="42"/>
  <c r="S71" i="42" s="1"/>
  <c r="Y69" i="42"/>
  <c r="X69" i="42"/>
  <c r="V69" i="42"/>
  <c r="U69" i="42"/>
  <c r="T69" i="42"/>
  <c r="S69" i="42"/>
  <c r="Y68" i="42"/>
  <c r="X68" i="42"/>
  <c r="V68" i="42"/>
  <c r="U68" i="42"/>
  <c r="T68" i="42"/>
  <c r="S68" i="42"/>
  <c r="Y67" i="42"/>
  <c r="X67" i="42"/>
  <c r="V67" i="42"/>
  <c r="U67" i="42"/>
  <c r="T67" i="42"/>
  <c r="S67" i="42"/>
  <c r="Y66" i="42"/>
  <c r="X66" i="42"/>
  <c r="V66" i="42"/>
  <c r="U66" i="42"/>
  <c r="T66" i="42"/>
  <c r="S66" i="42"/>
  <c r="Y65" i="42"/>
  <c r="X65" i="42"/>
  <c r="V65" i="42"/>
  <c r="U65" i="42"/>
  <c r="T65" i="42"/>
  <c r="S65" i="42"/>
  <c r="Y64" i="42"/>
  <c r="X64" i="42"/>
  <c r="V64" i="42"/>
  <c r="U64" i="42"/>
  <c r="T64" i="42"/>
  <c r="S64" i="42"/>
  <c r="Y63" i="42"/>
  <c r="X63" i="42"/>
  <c r="V63" i="42"/>
  <c r="U63" i="42"/>
  <c r="T63" i="42"/>
  <c r="S63" i="42"/>
  <c r="Y62" i="42"/>
  <c r="X62" i="42"/>
  <c r="V62" i="42"/>
  <c r="U62" i="42"/>
  <c r="T62" i="42"/>
  <c r="S62" i="42"/>
  <c r="Y61" i="42"/>
  <c r="X61" i="42"/>
  <c r="V61" i="42"/>
  <c r="U61" i="42"/>
  <c r="Y60" i="42"/>
  <c r="X60" i="42"/>
  <c r="V60" i="42"/>
  <c r="U60" i="42"/>
  <c r="Y59" i="42"/>
  <c r="X59" i="42"/>
  <c r="V59" i="42"/>
  <c r="U59" i="42"/>
  <c r="Y58" i="42"/>
  <c r="X58" i="42"/>
  <c r="V58" i="42"/>
  <c r="U58" i="42"/>
  <c r="Y57" i="42"/>
  <c r="X57" i="42"/>
  <c r="V57" i="42"/>
  <c r="U57" i="42"/>
  <c r="Y56" i="42"/>
  <c r="X56" i="42"/>
  <c r="V56" i="42"/>
  <c r="U56" i="42"/>
  <c r="Y55" i="42"/>
  <c r="X55" i="42"/>
  <c r="V55" i="42"/>
  <c r="U55" i="42"/>
  <c r="Y54" i="42"/>
  <c r="X54" i="42"/>
  <c r="V54" i="42"/>
  <c r="U54" i="42"/>
  <c r="T54" i="42"/>
  <c r="S54" i="42"/>
  <c r="Y53" i="42"/>
  <c r="X53" i="42"/>
  <c r="V53" i="42"/>
  <c r="U53" i="42"/>
  <c r="T53" i="42"/>
  <c r="S53" i="42"/>
  <c r="Y52" i="42"/>
  <c r="X52" i="42"/>
  <c r="V52" i="42"/>
  <c r="U52" i="42"/>
  <c r="T52" i="42"/>
  <c r="S52" i="42"/>
  <c r="Y51" i="42"/>
  <c r="X51" i="42"/>
  <c r="V51" i="42"/>
  <c r="U51" i="42"/>
  <c r="T51" i="42"/>
  <c r="S51" i="42"/>
  <c r="Y50" i="42"/>
  <c r="X50" i="42"/>
  <c r="V50" i="42"/>
  <c r="U50" i="42"/>
  <c r="T50" i="42"/>
  <c r="S50" i="42"/>
  <c r="Y49" i="42"/>
  <c r="X49" i="42"/>
  <c r="V49" i="42"/>
  <c r="U49" i="42"/>
  <c r="T49" i="42"/>
  <c r="S49" i="42"/>
  <c r="Y48" i="42"/>
  <c r="X48" i="42"/>
  <c r="V48" i="42"/>
  <c r="U48" i="42"/>
  <c r="T48" i="42"/>
  <c r="S48" i="42"/>
  <c r="Y47" i="42"/>
  <c r="X47" i="42"/>
  <c r="V47" i="42"/>
  <c r="U47" i="42"/>
  <c r="T47" i="42"/>
  <c r="S47" i="42"/>
  <c r="Y46" i="42"/>
  <c r="X46" i="42"/>
  <c r="V46" i="42"/>
  <c r="U46" i="42"/>
  <c r="T46" i="42"/>
  <c r="S46" i="42"/>
  <c r="Y45" i="42"/>
  <c r="X45" i="42"/>
  <c r="V45" i="42"/>
  <c r="U45" i="42"/>
  <c r="S45" i="42"/>
  <c r="V24" i="42"/>
  <c r="X24" i="42"/>
  <c r="Y24" i="42"/>
  <c r="V25" i="42"/>
  <c r="X25" i="42"/>
  <c r="Y25" i="42"/>
  <c r="V26" i="42"/>
  <c r="X26" i="42"/>
  <c r="Y26" i="42"/>
  <c r="V27" i="42"/>
  <c r="X27" i="42"/>
  <c r="Y27" i="42"/>
  <c r="V28" i="42"/>
  <c r="X28" i="42"/>
  <c r="Y28" i="42"/>
  <c r="V29" i="42"/>
  <c r="X29" i="42"/>
  <c r="Y29" i="42"/>
  <c r="V30" i="42"/>
  <c r="X30" i="42"/>
  <c r="Y30" i="42"/>
  <c r="U30" i="42"/>
  <c r="U29" i="42"/>
  <c r="U28" i="42"/>
  <c r="U27" i="42"/>
  <c r="U26" i="42"/>
  <c r="U25" i="42"/>
  <c r="U24" i="42"/>
  <c r="T30" i="42"/>
  <c r="T29" i="42"/>
  <c r="T28" i="42"/>
  <c r="T27" i="42"/>
  <c r="T26" i="42"/>
  <c r="T25" i="42"/>
  <c r="T24" i="42"/>
  <c r="S30" i="42"/>
  <c r="S29" i="42"/>
  <c r="S28" i="42"/>
  <c r="S27" i="42"/>
  <c r="S26" i="42"/>
  <c r="S25" i="42"/>
  <c r="S24" i="42"/>
  <c r="Y23" i="42"/>
  <c r="V23" i="42"/>
  <c r="X23" i="42"/>
  <c r="U23" i="42"/>
  <c r="T23" i="42"/>
  <c r="S23" i="42"/>
  <c r="V16" i="42"/>
  <c r="X16" i="42"/>
  <c r="Y16" i="42"/>
  <c r="V17" i="42"/>
  <c r="X17" i="42"/>
  <c r="Y17" i="42"/>
  <c r="V18" i="42"/>
  <c r="X18" i="42"/>
  <c r="Y18" i="42"/>
  <c r="V19" i="42"/>
  <c r="X19" i="42"/>
  <c r="Y19" i="42"/>
  <c r="V20" i="42"/>
  <c r="X20" i="42"/>
  <c r="Y20" i="42"/>
  <c r="V21" i="42"/>
  <c r="X21" i="42"/>
  <c r="Y21" i="42"/>
  <c r="V22" i="42"/>
  <c r="X22" i="42"/>
  <c r="Y22" i="42"/>
  <c r="U22" i="42"/>
  <c r="U21" i="42"/>
  <c r="U20" i="42"/>
  <c r="U19" i="42"/>
  <c r="U18" i="42"/>
  <c r="U17" i="42"/>
  <c r="U16" i="42"/>
  <c r="V15" i="42"/>
  <c r="X15" i="42"/>
  <c r="Y15" i="42"/>
  <c r="U15" i="42"/>
  <c r="T15" i="42"/>
  <c r="S15" i="42"/>
  <c r="V14" i="42"/>
  <c r="X14" i="42"/>
  <c r="Y14" i="42"/>
  <c r="U14" i="42"/>
  <c r="T14" i="42"/>
  <c r="S14" i="42"/>
  <c r="V7" i="42"/>
  <c r="X7" i="42"/>
  <c r="Y7" i="42"/>
  <c r="V8" i="42"/>
  <c r="X8" i="42"/>
  <c r="Y8" i="42"/>
  <c r="V9" i="42"/>
  <c r="X9" i="42"/>
  <c r="Y9" i="42"/>
  <c r="V10" i="42"/>
  <c r="X10" i="42"/>
  <c r="Y10" i="42"/>
  <c r="V11" i="42"/>
  <c r="X11" i="42"/>
  <c r="Y11" i="42"/>
  <c r="V12" i="42"/>
  <c r="X12" i="42"/>
  <c r="Y12" i="42"/>
  <c r="V13" i="42"/>
  <c r="X13" i="42"/>
  <c r="Y13" i="42"/>
  <c r="U13" i="42"/>
  <c r="U12" i="42"/>
  <c r="U11" i="42"/>
  <c r="U10" i="42"/>
  <c r="U9" i="42"/>
  <c r="U8" i="42"/>
  <c r="U7" i="42"/>
  <c r="T13" i="42"/>
  <c r="T12" i="42"/>
  <c r="T11" i="42"/>
  <c r="T10" i="42"/>
  <c r="T9" i="42"/>
  <c r="T8" i="42"/>
  <c r="T7" i="42"/>
  <c r="S13" i="42"/>
  <c r="S12" i="42"/>
  <c r="S11" i="42"/>
  <c r="S10" i="42"/>
  <c r="S9" i="42"/>
  <c r="S8" i="42"/>
  <c r="S7" i="42"/>
  <c r="Y6" i="42"/>
  <c r="X6" i="42"/>
  <c r="V6" i="42"/>
  <c r="U6" i="42"/>
  <c r="S6" i="42"/>
  <c r="D32" i="42"/>
  <c r="E32" i="42"/>
  <c r="F32" i="42"/>
  <c r="G32" i="42"/>
  <c r="H32" i="42"/>
  <c r="T32" i="42" s="1"/>
  <c r="I32" i="42"/>
  <c r="J32" i="42"/>
  <c r="K32" i="42"/>
  <c r="L32" i="42"/>
  <c r="U32" i="42" s="1"/>
  <c r="M32" i="42"/>
  <c r="V32" i="42" s="1"/>
  <c r="O32" i="42"/>
  <c r="X32" i="42" s="1"/>
  <c r="P32" i="42"/>
  <c r="Y32" i="42" s="1"/>
  <c r="D33" i="42"/>
  <c r="E33" i="42"/>
  <c r="F33" i="42"/>
  <c r="G33" i="42"/>
  <c r="H33" i="42"/>
  <c r="T33" i="42" s="1"/>
  <c r="I33" i="42"/>
  <c r="J33" i="42"/>
  <c r="K33" i="42"/>
  <c r="L33" i="42"/>
  <c r="U33" i="42" s="1"/>
  <c r="M33" i="42"/>
  <c r="V33" i="42" s="1"/>
  <c r="O33" i="42"/>
  <c r="X33" i="42" s="1"/>
  <c r="P33" i="42"/>
  <c r="Y33" i="42" s="1"/>
  <c r="D34" i="42"/>
  <c r="E34" i="42"/>
  <c r="F34" i="42"/>
  <c r="G34" i="42"/>
  <c r="H34" i="42"/>
  <c r="T34" i="42" s="1"/>
  <c r="I34" i="42"/>
  <c r="J34" i="42"/>
  <c r="K34" i="42"/>
  <c r="L34" i="42"/>
  <c r="U34" i="42" s="1"/>
  <c r="M34" i="42"/>
  <c r="V34" i="42" s="1"/>
  <c r="O34" i="42"/>
  <c r="X34" i="42" s="1"/>
  <c r="P34" i="42"/>
  <c r="Y34" i="42" s="1"/>
  <c r="D35" i="42"/>
  <c r="E35" i="42"/>
  <c r="F35" i="42"/>
  <c r="G35" i="42"/>
  <c r="H35" i="42"/>
  <c r="T35" i="42" s="1"/>
  <c r="I35" i="42"/>
  <c r="J35" i="42"/>
  <c r="K35" i="42"/>
  <c r="L35" i="42"/>
  <c r="U35" i="42" s="1"/>
  <c r="M35" i="42"/>
  <c r="V35" i="42" s="1"/>
  <c r="O35" i="42"/>
  <c r="X35" i="42" s="1"/>
  <c r="P35" i="42"/>
  <c r="Y35" i="42" s="1"/>
  <c r="D36" i="42"/>
  <c r="E36" i="42"/>
  <c r="F36" i="42"/>
  <c r="F114" i="42" s="1"/>
  <c r="G36" i="42"/>
  <c r="H36" i="42"/>
  <c r="T36" i="42" s="1"/>
  <c r="I36" i="42"/>
  <c r="J36" i="42"/>
  <c r="K36" i="42"/>
  <c r="L36" i="42"/>
  <c r="U36" i="42" s="1"/>
  <c r="M36" i="42"/>
  <c r="V36" i="42" s="1"/>
  <c r="O36" i="42"/>
  <c r="X36" i="42" s="1"/>
  <c r="P36" i="42"/>
  <c r="Y36" i="42" s="1"/>
  <c r="D37" i="42"/>
  <c r="E37" i="42"/>
  <c r="F37" i="42"/>
  <c r="G37" i="42"/>
  <c r="H37" i="42"/>
  <c r="T37" i="42" s="1"/>
  <c r="I37" i="42"/>
  <c r="I115" i="42" s="1"/>
  <c r="J37" i="42"/>
  <c r="K37" i="42"/>
  <c r="L37" i="42"/>
  <c r="U37" i="42" s="1"/>
  <c r="M37" i="42"/>
  <c r="V37" i="42" s="1"/>
  <c r="O37" i="42"/>
  <c r="X37" i="42" s="1"/>
  <c r="P37" i="42"/>
  <c r="Y37" i="42" s="1"/>
  <c r="D38" i="42"/>
  <c r="E38" i="42"/>
  <c r="F38" i="42"/>
  <c r="G38" i="42"/>
  <c r="H38" i="42"/>
  <c r="T38" i="42" s="1"/>
  <c r="I38" i="42"/>
  <c r="J38" i="42"/>
  <c r="K38" i="42"/>
  <c r="L38" i="42"/>
  <c r="U38" i="42" s="1"/>
  <c r="M38" i="42"/>
  <c r="V38" i="42" s="1"/>
  <c r="O38" i="42"/>
  <c r="X38" i="42" s="1"/>
  <c r="P38" i="42"/>
  <c r="Y38" i="42" s="1"/>
  <c r="D39" i="42"/>
  <c r="E39" i="42"/>
  <c r="F39" i="42"/>
  <c r="G39" i="42"/>
  <c r="H39" i="42"/>
  <c r="T39" i="42" s="1"/>
  <c r="I39" i="42"/>
  <c r="J39" i="42"/>
  <c r="K39" i="42"/>
  <c r="L39" i="42"/>
  <c r="U39" i="42" s="1"/>
  <c r="M39" i="42"/>
  <c r="V39" i="42" s="1"/>
  <c r="O39" i="42"/>
  <c r="X39" i="42" s="1"/>
  <c r="P39" i="42"/>
  <c r="Y39" i="42" s="1"/>
  <c r="C39" i="42"/>
  <c r="S39" i="42" s="1"/>
  <c r="C38" i="42"/>
  <c r="S38" i="42" s="1"/>
  <c r="C37" i="42"/>
  <c r="S37" i="42" s="1"/>
  <c r="C36" i="42"/>
  <c r="S36" i="42" s="1"/>
  <c r="C35" i="42"/>
  <c r="S35" i="42" s="1"/>
  <c r="C34" i="42"/>
  <c r="S34" i="42" s="1"/>
  <c r="C33" i="42"/>
  <c r="S33" i="42" s="1"/>
  <c r="C32" i="42"/>
  <c r="S32" i="42" s="1"/>
  <c r="N108" i="78" l="1"/>
  <c r="X67" i="78"/>
  <c r="Q86" i="78"/>
  <c r="Q31" i="78"/>
  <c r="Q67" i="78"/>
  <c r="Q72" i="78"/>
  <c r="Q88" i="78"/>
  <c r="Q80" i="78"/>
  <c r="Q68" i="78"/>
  <c r="Q84" i="78"/>
  <c r="Q87" i="78"/>
  <c r="Q101" i="78"/>
  <c r="Q34" i="78"/>
  <c r="Q82" i="78"/>
  <c r="Q79" i="78"/>
  <c r="Q93" i="78"/>
  <c r="Q100" i="78"/>
  <c r="Q83" i="78"/>
  <c r="Q36" i="78"/>
  <c r="Y31" i="78"/>
  <c r="Q33" i="78"/>
  <c r="Q87" i="77"/>
  <c r="Q99" i="77"/>
  <c r="Q89" i="77"/>
  <c r="Q91" i="77"/>
  <c r="Q106" i="77"/>
  <c r="Q75" i="42"/>
  <c r="Q74" i="42"/>
  <c r="U70" i="42"/>
  <c r="Q92" i="42"/>
  <c r="Q73" i="42"/>
  <c r="V70" i="42"/>
  <c r="Q72" i="42"/>
  <c r="Q95" i="42"/>
  <c r="Q71" i="42"/>
  <c r="Q105" i="42"/>
  <c r="Q87" i="42"/>
  <c r="Q78" i="42"/>
  <c r="Q91" i="42"/>
  <c r="Q77" i="42"/>
  <c r="Q76" i="42"/>
  <c r="Q35" i="42"/>
  <c r="Q34" i="42"/>
  <c r="Q33" i="42"/>
  <c r="Q32" i="42"/>
  <c r="V31" i="42"/>
  <c r="O111" i="42"/>
  <c r="Q39" i="42"/>
  <c r="Q37" i="42"/>
  <c r="Q36" i="42"/>
  <c r="J38" i="68"/>
  <c r="K42" i="68"/>
  <c r="H38" i="68"/>
  <c r="I40" i="68"/>
  <c r="I38" i="68" s="1"/>
  <c r="J34" i="68"/>
  <c r="Q40" i="68"/>
  <c r="Q38" i="68" s="1"/>
  <c r="H40" i="68"/>
  <c r="N47" i="2"/>
  <c r="N37" i="2"/>
  <c r="AB17" i="34"/>
  <c r="Q32" i="78"/>
  <c r="Q66" i="78"/>
  <c r="Q65" i="78"/>
  <c r="Q30" i="78"/>
  <c r="Q29" i="78"/>
  <c r="Q71" i="78"/>
  <c r="Q70" i="78"/>
  <c r="Q35" i="78"/>
  <c r="Q69" i="78"/>
  <c r="V28" i="78"/>
  <c r="Q74" i="77"/>
  <c r="Q71" i="77"/>
  <c r="Q75" i="77"/>
  <c r="Q73" i="77"/>
  <c r="Q72" i="77"/>
  <c r="Q70" i="77"/>
  <c r="I114" i="77"/>
  <c r="Q33" i="77"/>
  <c r="Q31" i="77"/>
  <c r="Q38" i="77"/>
  <c r="Q37" i="77"/>
  <c r="Q36" i="77"/>
  <c r="Q35" i="77"/>
  <c r="Q34" i="77"/>
  <c r="Q32" i="77"/>
  <c r="O115" i="42"/>
  <c r="X31" i="42"/>
  <c r="O114" i="42"/>
  <c r="O110" i="42"/>
  <c r="T70" i="42"/>
  <c r="J110" i="42"/>
  <c r="E111" i="42"/>
  <c r="K113" i="42"/>
  <c r="D116" i="42"/>
  <c r="G117" i="42"/>
  <c r="O117" i="42"/>
  <c r="O113" i="42"/>
  <c r="E110" i="42"/>
  <c r="K112" i="42"/>
  <c r="F113" i="42"/>
  <c r="I114" i="42"/>
  <c r="D115" i="42"/>
  <c r="G116" i="42"/>
  <c r="O116" i="42"/>
  <c r="O112" i="42"/>
  <c r="D112" i="42"/>
  <c r="G113" i="42"/>
  <c r="J114" i="42"/>
  <c r="E115" i="42"/>
  <c r="K117" i="42"/>
  <c r="G110" i="42"/>
  <c r="J111" i="42"/>
  <c r="E112" i="42"/>
  <c r="K114" i="42"/>
  <c r="F115" i="42"/>
  <c r="I116" i="42"/>
  <c r="D117" i="42"/>
  <c r="K111" i="42"/>
  <c r="F112" i="42"/>
  <c r="I113" i="42"/>
  <c r="D114" i="42"/>
  <c r="G115" i="42"/>
  <c r="J116" i="42"/>
  <c r="E117" i="42"/>
  <c r="P117" i="42"/>
  <c r="C113" i="42"/>
  <c r="F110" i="42"/>
  <c r="I110" i="42"/>
  <c r="D111" i="42"/>
  <c r="G112" i="42"/>
  <c r="J113" i="42"/>
  <c r="E114" i="42"/>
  <c r="K116" i="42"/>
  <c r="F117" i="42"/>
  <c r="H112" i="42"/>
  <c r="M111" i="42"/>
  <c r="K110" i="42"/>
  <c r="F111" i="42"/>
  <c r="I112" i="42"/>
  <c r="D113" i="42"/>
  <c r="G114" i="42"/>
  <c r="J115" i="42"/>
  <c r="E116" i="42"/>
  <c r="L116" i="42"/>
  <c r="J117" i="42"/>
  <c r="I111" i="42"/>
  <c r="D110" i="42"/>
  <c r="G111" i="42"/>
  <c r="J112" i="42"/>
  <c r="E113" i="42"/>
  <c r="K115" i="42"/>
  <c r="F116" i="42"/>
  <c r="I117" i="42"/>
  <c r="M114" i="42"/>
  <c r="L111" i="42"/>
  <c r="M117" i="42"/>
  <c r="P115" i="42"/>
  <c r="Q115" i="42" s="1"/>
  <c r="L114" i="42"/>
  <c r="C111" i="42"/>
  <c r="H110" i="42"/>
  <c r="C116" i="42"/>
  <c r="P112" i="42"/>
  <c r="U31" i="42"/>
  <c r="S70" i="42"/>
  <c r="L117" i="42"/>
  <c r="C114" i="42"/>
  <c r="H113" i="42"/>
  <c r="M112" i="42"/>
  <c r="P110" i="42"/>
  <c r="C117" i="42"/>
  <c r="H116" i="42"/>
  <c r="M115" i="42"/>
  <c r="P113" i="42"/>
  <c r="L112" i="42"/>
  <c r="P116" i="42"/>
  <c r="L115" i="42"/>
  <c r="C112" i="42"/>
  <c r="H111" i="42"/>
  <c r="M110" i="42"/>
  <c r="S31" i="42"/>
  <c r="Y31" i="42"/>
  <c r="C115" i="42"/>
  <c r="H114" i="42"/>
  <c r="M113" i="42"/>
  <c r="P111" i="42"/>
  <c r="Q111" i="42" s="1"/>
  <c r="L110" i="42"/>
  <c r="H115" i="42"/>
  <c r="H117" i="42"/>
  <c r="M116" i="42"/>
  <c r="P114" i="42"/>
  <c r="L113" i="42"/>
  <c r="C110" i="42"/>
  <c r="S28" i="78"/>
  <c r="U28" i="78"/>
  <c r="V64" i="78"/>
  <c r="U32" i="78"/>
  <c r="Y64" i="78"/>
  <c r="X28" i="78"/>
  <c r="S64" i="78"/>
  <c r="U64" i="78"/>
  <c r="X64" i="78"/>
  <c r="S66" i="78"/>
  <c r="T71" i="78"/>
  <c r="Y28" i="78"/>
  <c r="V35" i="78"/>
  <c r="X32" i="78"/>
  <c r="T28" i="78"/>
  <c r="Q109" i="78"/>
  <c r="T69" i="78"/>
  <c r="T64" i="78"/>
  <c r="V66" i="78"/>
  <c r="Y68" i="78"/>
  <c r="U69" i="78"/>
  <c r="T67" i="78"/>
  <c r="V69" i="78"/>
  <c r="U72" i="78"/>
  <c r="X69" i="78"/>
  <c r="T70" i="78"/>
  <c r="V72" i="78"/>
  <c r="T66" i="78"/>
  <c r="Q103" i="78"/>
  <c r="Q108" i="78"/>
  <c r="S34" i="78"/>
  <c r="S68" i="78"/>
  <c r="X72" i="78"/>
  <c r="Y72" i="78"/>
  <c r="F108" i="77"/>
  <c r="D110" i="77"/>
  <c r="G111" i="77"/>
  <c r="J112" i="77"/>
  <c r="G108" i="77"/>
  <c r="E110" i="77"/>
  <c r="F113" i="77"/>
  <c r="U68" i="77"/>
  <c r="X68" i="77"/>
  <c r="H110" i="77"/>
  <c r="I113" i="77"/>
  <c r="G109" i="77"/>
  <c r="P109" i="77"/>
  <c r="P112" i="77"/>
  <c r="V68" i="77"/>
  <c r="T68" i="77"/>
  <c r="Y30" i="77"/>
  <c r="U30" i="77"/>
  <c r="D107" i="77"/>
  <c r="E108" i="77"/>
  <c r="M108" i="77"/>
  <c r="V30" i="77"/>
  <c r="X30" i="77"/>
  <c r="F109" i="77"/>
  <c r="H113" i="77"/>
  <c r="E107" i="77"/>
  <c r="M107" i="77"/>
  <c r="H109" i="77"/>
  <c r="F107" i="77"/>
  <c r="O107" i="77"/>
  <c r="I109" i="77"/>
  <c r="G110" i="77"/>
  <c r="P110" i="77"/>
  <c r="Q110" i="77" s="1"/>
  <c r="G114" i="77"/>
  <c r="P114" i="77"/>
  <c r="J109" i="77"/>
  <c r="K112" i="77"/>
  <c r="E113" i="77"/>
  <c r="S68" i="77"/>
  <c r="T72" i="77"/>
  <c r="T75" i="77"/>
  <c r="Y74" i="77"/>
  <c r="Y71" i="77"/>
  <c r="P111" i="77"/>
  <c r="J113" i="77"/>
  <c r="S30" i="77"/>
  <c r="G107" i="77"/>
  <c r="P107" i="77"/>
  <c r="Q107" i="77" s="1"/>
  <c r="J110" i="77"/>
  <c r="I111" i="77"/>
  <c r="C113" i="77"/>
  <c r="K113" i="77"/>
  <c r="J114" i="77"/>
  <c r="T30" i="77"/>
  <c r="I108" i="77"/>
  <c r="C110" i="77"/>
  <c r="K110" i="77"/>
  <c r="J111" i="77"/>
  <c r="D113" i="77"/>
  <c r="L113" i="77"/>
  <c r="C114" i="77"/>
  <c r="K114" i="77"/>
  <c r="H111" i="77"/>
  <c r="I107" i="77"/>
  <c r="J108" i="77"/>
  <c r="C109" i="77"/>
  <c r="K109" i="77"/>
  <c r="C111" i="77"/>
  <c r="K111" i="77"/>
  <c r="L114" i="77"/>
  <c r="M113" i="77"/>
  <c r="I112" i="77"/>
  <c r="J107" i="77"/>
  <c r="C108" i="77"/>
  <c r="K108" i="77"/>
  <c r="D109" i="77"/>
  <c r="L111" i="77"/>
  <c r="E114" i="77"/>
  <c r="M114" i="77"/>
  <c r="L110" i="77"/>
  <c r="O113" i="77"/>
  <c r="C107" i="77"/>
  <c r="K107" i="77"/>
  <c r="D108" i="77"/>
  <c r="L108" i="77"/>
  <c r="E109" i="77"/>
  <c r="F110" i="77"/>
  <c r="O110" i="77"/>
  <c r="E111" i="77"/>
  <c r="M111" i="77"/>
  <c r="O112" i="77"/>
  <c r="G113" i="77"/>
  <c r="O114" i="77"/>
  <c r="M110" i="77"/>
  <c r="H114" i="77"/>
  <c r="F111" i="77"/>
  <c r="O111" i="77"/>
  <c r="O108" i="77"/>
  <c r="Y69" i="77"/>
  <c r="U70" i="77"/>
  <c r="X72" i="77"/>
  <c r="T73" i="77"/>
  <c r="S76" i="77"/>
  <c r="H108" i="77"/>
  <c r="L112" i="77"/>
  <c r="P113" i="77"/>
  <c r="P108" i="77"/>
  <c r="L109" i="77"/>
  <c r="M112" i="77"/>
  <c r="T71" i="77"/>
  <c r="V73" i="77"/>
  <c r="U76" i="77"/>
  <c r="M109" i="77"/>
  <c r="L107" i="77"/>
  <c r="S69" i="77"/>
  <c r="X73" i="77"/>
  <c r="T74" i="77"/>
  <c r="V76" i="77"/>
  <c r="H107" i="77"/>
  <c r="O109" i="77"/>
  <c r="S72" i="77"/>
  <c r="X76" i="77"/>
  <c r="Y76" i="77"/>
  <c r="X70" i="42"/>
  <c r="Y70" i="42"/>
  <c r="T31" i="42"/>
  <c r="Q105" i="78" l="1"/>
  <c r="Q107" i="78"/>
  <c r="Q104" i="78"/>
  <c r="Q106" i="78"/>
  <c r="Q102" i="78"/>
  <c r="Q109" i="77"/>
  <c r="Q111" i="77"/>
  <c r="Q113" i="77"/>
  <c r="Q108" i="77"/>
  <c r="Q114" i="77"/>
  <c r="Q112" i="77"/>
  <c r="Q116" i="42"/>
  <c r="Q117" i="42"/>
  <c r="Q114" i="42"/>
  <c r="Q113" i="42"/>
  <c r="Q110" i="42"/>
  <c r="Q112" i="42"/>
  <c r="U19" i="39"/>
  <c r="U20" i="39"/>
  <c r="U21" i="39"/>
  <c r="U22" i="39"/>
  <c r="U18" i="39"/>
  <c r="U8" i="39"/>
  <c r="U9" i="39"/>
  <c r="U10" i="39"/>
  <c r="U11" i="39"/>
  <c r="U7" i="39"/>
  <c r="L12" i="39"/>
  <c r="U12" i="39" s="1"/>
  <c r="U23" i="39"/>
  <c r="L29" i="39"/>
  <c r="N29" i="39"/>
  <c r="L30" i="39"/>
  <c r="N30" i="39"/>
  <c r="L31" i="39"/>
  <c r="N31" i="39"/>
  <c r="L32" i="39"/>
  <c r="N32" i="39"/>
  <c r="L33" i="39"/>
  <c r="N33" i="39"/>
  <c r="L35" i="39"/>
  <c r="N35" i="39"/>
  <c r="U8" i="37"/>
  <c r="U9" i="37"/>
  <c r="U10" i="37"/>
  <c r="U11" i="37"/>
  <c r="U12" i="37"/>
  <c r="U13" i="37"/>
  <c r="U14" i="37"/>
  <c r="U7" i="37"/>
  <c r="U22" i="37"/>
  <c r="U23" i="37"/>
  <c r="U24" i="37"/>
  <c r="U25" i="37"/>
  <c r="U26" i="37"/>
  <c r="U27" i="37"/>
  <c r="U28" i="37"/>
  <c r="U21" i="37"/>
  <c r="P28" i="37"/>
  <c r="P14" i="37"/>
  <c r="L35" i="37"/>
  <c r="L36" i="37"/>
  <c r="L37" i="37"/>
  <c r="L38" i="37"/>
  <c r="L39" i="37"/>
  <c r="L40" i="37"/>
  <c r="L41" i="37"/>
  <c r="L44" i="37"/>
  <c r="L29" i="37"/>
  <c r="U29" i="37" s="1"/>
  <c r="L15" i="37"/>
  <c r="U15" i="37" s="1"/>
  <c r="L35" i="36"/>
  <c r="U25" i="36"/>
  <c r="U26" i="36"/>
  <c r="U27" i="36"/>
  <c r="U28" i="36"/>
  <c r="U29" i="36"/>
  <c r="U30" i="36"/>
  <c r="U31" i="36"/>
  <c r="U32" i="36"/>
  <c r="U33" i="36"/>
  <c r="U34" i="36"/>
  <c r="U24" i="36"/>
  <c r="U8" i="36"/>
  <c r="U9" i="36"/>
  <c r="U10" i="36"/>
  <c r="U11" i="36"/>
  <c r="U12" i="36"/>
  <c r="U13" i="36"/>
  <c r="U14" i="36"/>
  <c r="U15" i="36"/>
  <c r="U16" i="36"/>
  <c r="U17" i="36"/>
  <c r="U7" i="36"/>
  <c r="P9" i="36"/>
  <c r="L41" i="36"/>
  <c r="N41" i="36"/>
  <c r="L42" i="36"/>
  <c r="N42" i="36"/>
  <c r="L43" i="36"/>
  <c r="N43" i="36"/>
  <c r="L44" i="36"/>
  <c r="N44" i="36"/>
  <c r="L45" i="36"/>
  <c r="N45" i="36"/>
  <c r="N46" i="36"/>
  <c r="L47" i="36"/>
  <c r="N47" i="36"/>
  <c r="L48" i="36"/>
  <c r="N48" i="36"/>
  <c r="L49" i="36"/>
  <c r="N49" i="36"/>
  <c r="L50" i="36"/>
  <c r="N50" i="36"/>
  <c r="L51" i="36"/>
  <c r="N51" i="36"/>
  <c r="L53" i="36"/>
  <c r="N53" i="36"/>
  <c r="C18" i="36"/>
  <c r="D18" i="36"/>
  <c r="E18" i="36"/>
  <c r="F18" i="36"/>
  <c r="G18" i="36"/>
  <c r="H18" i="36"/>
  <c r="I18" i="36"/>
  <c r="J18" i="36"/>
  <c r="K18" i="36"/>
  <c r="L18" i="36"/>
  <c r="U18" i="36" s="1"/>
  <c r="N18" i="36"/>
  <c r="O18" i="36"/>
  <c r="B18" i="36"/>
  <c r="C29" i="35"/>
  <c r="D29" i="35"/>
  <c r="E29" i="35"/>
  <c r="F29" i="35"/>
  <c r="F43" i="35" s="1"/>
  <c r="G29" i="35"/>
  <c r="G43" i="35" s="1"/>
  <c r="H29" i="35"/>
  <c r="I29" i="35"/>
  <c r="J29" i="35"/>
  <c r="K29" i="35"/>
  <c r="L29" i="35"/>
  <c r="U29" i="35" s="1"/>
  <c r="N29" i="35"/>
  <c r="O29" i="35"/>
  <c r="O43" i="35" s="1"/>
  <c r="B29" i="35"/>
  <c r="U22" i="35"/>
  <c r="U23" i="35"/>
  <c r="U24" i="35"/>
  <c r="U25" i="35"/>
  <c r="U26" i="35"/>
  <c r="U27" i="35"/>
  <c r="U28" i="35"/>
  <c r="U21" i="35"/>
  <c r="U8" i="35"/>
  <c r="U9" i="35"/>
  <c r="U10" i="35"/>
  <c r="U11" i="35"/>
  <c r="U12" i="35"/>
  <c r="U13" i="35"/>
  <c r="U14" i="35"/>
  <c r="U7" i="35"/>
  <c r="L44" i="35"/>
  <c r="B36" i="35"/>
  <c r="C36" i="35"/>
  <c r="D36" i="35"/>
  <c r="E36" i="35"/>
  <c r="F36" i="35"/>
  <c r="G36" i="35"/>
  <c r="H36" i="35"/>
  <c r="I36" i="35"/>
  <c r="J36" i="35"/>
  <c r="K36" i="35"/>
  <c r="L36" i="35"/>
  <c r="N36" i="35"/>
  <c r="O36" i="35"/>
  <c r="B37" i="35"/>
  <c r="C37" i="35"/>
  <c r="D37" i="35"/>
  <c r="E37" i="35"/>
  <c r="F37" i="35"/>
  <c r="G37" i="35"/>
  <c r="H37" i="35"/>
  <c r="I37" i="35"/>
  <c r="J37" i="35"/>
  <c r="K37" i="35"/>
  <c r="L37" i="35"/>
  <c r="N37" i="35"/>
  <c r="O37" i="35"/>
  <c r="B38" i="35"/>
  <c r="C38" i="35"/>
  <c r="D38" i="35"/>
  <c r="E38" i="35"/>
  <c r="F38" i="35"/>
  <c r="G38" i="35"/>
  <c r="H38" i="35"/>
  <c r="I38" i="35"/>
  <c r="J38" i="35"/>
  <c r="K38" i="35"/>
  <c r="L38" i="35"/>
  <c r="N38" i="35"/>
  <c r="O38" i="35"/>
  <c r="B39" i="35"/>
  <c r="C39" i="35"/>
  <c r="D39" i="35"/>
  <c r="E39" i="35"/>
  <c r="F39" i="35"/>
  <c r="G39" i="35"/>
  <c r="H39" i="35"/>
  <c r="I39" i="35"/>
  <c r="J39" i="35"/>
  <c r="K39" i="35"/>
  <c r="O39" i="35"/>
  <c r="B40" i="35"/>
  <c r="H40" i="35"/>
  <c r="I40" i="35"/>
  <c r="O40" i="35"/>
  <c r="I41" i="35"/>
  <c r="K41" i="35"/>
  <c r="O41" i="35"/>
  <c r="D42" i="35"/>
  <c r="E42" i="35"/>
  <c r="L42" i="35"/>
  <c r="N42" i="35"/>
  <c r="O42" i="35"/>
  <c r="L35" i="35"/>
  <c r="N35" i="35"/>
  <c r="O35" i="35"/>
  <c r="D43" i="35"/>
  <c r="E43" i="35"/>
  <c r="U15" i="35"/>
  <c r="N43" i="35"/>
  <c r="V26" i="8"/>
  <c r="V27" i="8"/>
  <c r="V28" i="8"/>
  <c r="V29" i="8"/>
  <c r="V30" i="8"/>
  <c r="V31" i="8"/>
  <c r="V32" i="8"/>
  <c r="V33" i="8"/>
  <c r="V34" i="8"/>
  <c r="V35" i="8"/>
  <c r="V25" i="8"/>
  <c r="V8" i="8"/>
  <c r="V9" i="8"/>
  <c r="V10" i="8"/>
  <c r="V11" i="8"/>
  <c r="V12" i="8"/>
  <c r="V13" i="8"/>
  <c r="V14" i="8"/>
  <c r="V15" i="8"/>
  <c r="V16" i="8"/>
  <c r="V17" i="8"/>
  <c r="V7" i="8"/>
  <c r="L42" i="8"/>
  <c r="L43" i="8"/>
  <c r="L44" i="8"/>
  <c r="L45" i="8"/>
  <c r="L46" i="8"/>
  <c r="L48" i="8"/>
  <c r="L49" i="8"/>
  <c r="L50" i="8"/>
  <c r="L52" i="8"/>
  <c r="L54" i="8"/>
  <c r="V26" i="69"/>
  <c r="V27" i="69"/>
  <c r="V28" i="69"/>
  <c r="V29" i="69"/>
  <c r="V30" i="69"/>
  <c r="V31" i="69"/>
  <c r="V32" i="69"/>
  <c r="V33" i="69"/>
  <c r="V34" i="69"/>
  <c r="V35" i="69"/>
  <c r="V25" i="69"/>
  <c r="V8" i="69"/>
  <c r="V9" i="69"/>
  <c r="V10" i="69"/>
  <c r="V11" i="69"/>
  <c r="V12" i="69"/>
  <c r="V13" i="69"/>
  <c r="V14" i="69"/>
  <c r="V15" i="69"/>
  <c r="V16" i="69"/>
  <c r="V17" i="69"/>
  <c r="V7" i="69"/>
  <c r="N48" i="69"/>
  <c r="L43" i="69"/>
  <c r="L44" i="69"/>
  <c r="L45" i="69"/>
  <c r="L46" i="69"/>
  <c r="L47" i="69"/>
  <c r="L48" i="69"/>
  <c r="L49" i="69"/>
  <c r="L50" i="69"/>
  <c r="L51" i="69"/>
  <c r="L53" i="69"/>
  <c r="L55" i="69"/>
  <c r="G48" i="69"/>
  <c r="H48" i="69"/>
  <c r="I48" i="69"/>
  <c r="J48" i="69"/>
  <c r="K48" i="69"/>
  <c r="G49" i="69"/>
  <c r="H49" i="69"/>
  <c r="I49" i="69"/>
  <c r="J49" i="69"/>
  <c r="K49" i="69"/>
  <c r="G50" i="69"/>
  <c r="H50" i="69"/>
  <c r="I50" i="69"/>
  <c r="J50" i="69"/>
  <c r="K50" i="69"/>
  <c r="G51" i="69"/>
  <c r="H51" i="69"/>
  <c r="I51" i="69"/>
  <c r="J51" i="69"/>
  <c r="K51" i="69"/>
  <c r="I52" i="69"/>
  <c r="K52" i="69"/>
  <c r="G53" i="69"/>
  <c r="H53" i="69"/>
  <c r="I53" i="69"/>
  <c r="J53" i="69"/>
  <c r="K53" i="69"/>
  <c r="W13" i="38"/>
  <c r="W14" i="38"/>
  <c r="W6" i="38"/>
  <c r="W8" i="38" s="1"/>
  <c r="W7" i="38"/>
  <c r="P20" i="38"/>
  <c r="P21" i="38"/>
  <c r="P22" i="38"/>
  <c r="N20" i="38"/>
  <c r="N21" i="38"/>
  <c r="N22" i="38"/>
  <c r="W14" i="19"/>
  <c r="W13" i="19"/>
  <c r="W15" i="19" s="1"/>
  <c r="W6" i="19"/>
  <c r="W8" i="19" s="1"/>
  <c r="W7" i="19"/>
  <c r="P20" i="19"/>
  <c r="P21" i="19"/>
  <c r="P22" i="19"/>
  <c r="N20" i="19"/>
  <c r="N21" i="19"/>
  <c r="N22" i="19"/>
  <c r="N94" i="67"/>
  <c r="P94" i="67"/>
  <c r="N95" i="67"/>
  <c r="P95" i="67"/>
  <c r="N96" i="67"/>
  <c r="P96" i="67"/>
  <c r="N97" i="67"/>
  <c r="P97" i="67"/>
  <c r="N98" i="67"/>
  <c r="P98" i="67"/>
  <c r="N99" i="67"/>
  <c r="P99" i="67"/>
  <c r="N100" i="67"/>
  <c r="P100" i="67"/>
  <c r="N101" i="67"/>
  <c r="P101" i="67"/>
  <c r="N102" i="67"/>
  <c r="P102" i="67"/>
  <c r="N103" i="67"/>
  <c r="P103" i="67"/>
  <c r="N104" i="67"/>
  <c r="P104" i="67"/>
  <c r="N105" i="67"/>
  <c r="P105" i="67"/>
  <c r="N106" i="67"/>
  <c r="P106" i="67"/>
  <c r="N107" i="67"/>
  <c r="P107" i="67"/>
  <c r="N114" i="67"/>
  <c r="P114" i="67"/>
  <c r="W52" i="67"/>
  <c r="W53" i="67"/>
  <c r="W54" i="67"/>
  <c r="W55" i="67"/>
  <c r="W56" i="67"/>
  <c r="W57" i="67"/>
  <c r="W58" i="67"/>
  <c r="W59" i="67"/>
  <c r="W60" i="67"/>
  <c r="W61" i="67"/>
  <c r="W62" i="67"/>
  <c r="W63" i="67"/>
  <c r="W64" i="67"/>
  <c r="W65" i="67"/>
  <c r="W66" i="67"/>
  <c r="W67" i="67"/>
  <c r="W68" i="67"/>
  <c r="W69" i="67"/>
  <c r="W70" i="67"/>
  <c r="W51" i="67"/>
  <c r="W71" i="67" s="1"/>
  <c r="N72" i="67"/>
  <c r="W72" i="67" s="1"/>
  <c r="N73" i="67"/>
  <c r="N83" i="67" s="1"/>
  <c r="N74" i="67"/>
  <c r="N87" i="67" s="1"/>
  <c r="N76" i="67"/>
  <c r="N75" i="67" s="1"/>
  <c r="N77" i="67"/>
  <c r="N79" i="67"/>
  <c r="N85" i="67" s="1"/>
  <c r="N80" i="67"/>
  <c r="N89" i="67" s="1"/>
  <c r="N88" i="67"/>
  <c r="W8" i="67"/>
  <c r="W9" i="67"/>
  <c r="W10" i="67"/>
  <c r="W11" i="67"/>
  <c r="W12" i="67"/>
  <c r="W13" i="67"/>
  <c r="W14" i="67"/>
  <c r="W15" i="67"/>
  <c r="W16" i="67"/>
  <c r="W17" i="67"/>
  <c r="W18" i="67"/>
  <c r="W19" i="67"/>
  <c r="W20" i="67"/>
  <c r="W21" i="67"/>
  <c r="W22" i="67"/>
  <c r="W23" i="67"/>
  <c r="W24" i="67"/>
  <c r="W25" i="67"/>
  <c r="W26" i="67"/>
  <c r="W7" i="67"/>
  <c r="W27" i="67" s="1"/>
  <c r="N28" i="67"/>
  <c r="W28" i="67" s="1"/>
  <c r="N29" i="67"/>
  <c r="N39" i="67" s="1"/>
  <c r="N30" i="67"/>
  <c r="N43" i="67" s="1"/>
  <c r="N32" i="67"/>
  <c r="N33" i="67"/>
  <c r="N35" i="67"/>
  <c r="N36" i="67"/>
  <c r="N45" i="67" s="1"/>
  <c r="N41" i="67"/>
  <c r="N94" i="70"/>
  <c r="P94" i="70"/>
  <c r="N95" i="70"/>
  <c r="P95" i="70"/>
  <c r="N96" i="70"/>
  <c r="P96" i="70"/>
  <c r="N97" i="70"/>
  <c r="P97" i="70"/>
  <c r="N98" i="70"/>
  <c r="P98" i="70"/>
  <c r="N99" i="70"/>
  <c r="P99" i="70"/>
  <c r="N100" i="70"/>
  <c r="P100" i="70"/>
  <c r="N101" i="70"/>
  <c r="P101" i="70"/>
  <c r="N102" i="70"/>
  <c r="P102" i="70"/>
  <c r="N103" i="70"/>
  <c r="P103" i="70"/>
  <c r="N104" i="70"/>
  <c r="P104" i="70"/>
  <c r="N105" i="70"/>
  <c r="P105" i="70"/>
  <c r="N106" i="70"/>
  <c r="P106" i="70"/>
  <c r="N107" i="70"/>
  <c r="P107" i="70"/>
  <c r="N111" i="70"/>
  <c r="P111" i="70"/>
  <c r="N112" i="70"/>
  <c r="P112" i="70"/>
  <c r="N113" i="70"/>
  <c r="P113" i="70"/>
  <c r="N114" i="70"/>
  <c r="P114" i="70"/>
  <c r="W52" i="70"/>
  <c r="W53" i="70"/>
  <c r="W54" i="70"/>
  <c r="W55" i="70"/>
  <c r="W56" i="70"/>
  <c r="W57" i="70"/>
  <c r="W58" i="70"/>
  <c r="W59" i="70"/>
  <c r="W60" i="70"/>
  <c r="W61" i="70"/>
  <c r="W62" i="70"/>
  <c r="W63" i="70"/>
  <c r="W64" i="70"/>
  <c r="W65" i="70"/>
  <c r="W66" i="70"/>
  <c r="W67" i="70"/>
  <c r="W68" i="70"/>
  <c r="W69" i="70"/>
  <c r="W70" i="70"/>
  <c r="W51" i="70"/>
  <c r="W8" i="70"/>
  <c r="W9" i="70"/>
  <c r="W10" i="70"/>
  <c r="W11" i="70"/>
  <c r="W12" i="70"/>
  <c r="W13" i="70"/>
  <c r="W14" i="70"/>
  <c r="W15" i="70"/>
  <c r="W16" i="70"/>
  <c r="W17" i="70"/>
  <c r="W18" i="70"/>
  <c r="W19" i="70"/>
  <c r="W20" i="70"/>
  <c r="W21" i="70"/>
  <c r="W22" i="70"/>
  <c r="W23" i="70"/>
  <c r="W24" i="70"/>
  <c r="W25" i="70"/>
  <c r="W26" i="70"/>
  <c r="W7" i="70"/>
  <c r="W27" i="70" s="1"/>
  <c r="N72" i="70"/>
  <c r="N73" i="70"/>
  <c r="N83" i="70" s="1"/>
  <c r="N74" i="70"/>
  <c r="N117" i="70" s="1"/>
  <c r="N76" i="70"/>
  <c r="N84" i="70" s="1"/>
  <c r="N77" i="70"/>
  <c r="N79" i="70"/>
  <c r="N78" i="70" s="1"/>
  <c r="W78" i="70" s="1"/>
  <c r="N80" i="70"/>
  <c r="N85" i="70"/>
  <c r="N88" i="70"/>
  <c r="N89" i="70"/>
  <c r="N28" i="70"/>
  <c r="W28" i="70" s="1"/>
  <c r="N29" i="70"/>
  <c r="N30" i="70"/>
  <c r="N32" i="70"/>
  <c r="N40" i="70" s="1"/>
  <c r="N33" i="70"/>
  <c r="N44" i="70" s="1"/>
  <c r="N35" i="70"/>
  <c r="N41" i="70" s="1"/>
  <c r="N36" i="70"/>
  <c r="N45" i="70" s="1"/>
  <c r="N43" i="70"/>
  <c r="R25" i="70"/>
  <c r="R22" i="70"/>
  <c r="R69" i="70"/>
  <c r="R66" i="70"/>
  <c r="R59" i="70"/>
  <c r="D72" i="70"/>
  <c r="E72" i="70"/>
  <c r="F72" i="70"/>
  <c r="G72" i="70"/>
  <c r="H72" i="70"/>
  <c r="I72" i="70"/>
  <c r="J72" i="70"/>
  <c r="K72" i="70"/>
  <c r="L72" i="70"/>
  <c r="M72" i="70"/>
  <c r="P72" i="70"/>
  <c r="Q72" i="70"/>
  <c r="D73" i="70"/>
  <c r="E73" i="70"/>
  <c r="F73" i="70"/>
  <c r="G73" i="70"/>
  <c r="H73" i="70"/>
  <c r="I73" i="70"/>
  <c r="J73" i="70"/>
  <c r="K73" i="70"/>
  <c r="L73" i="70"/>
  <c r="M73" i="70"/>
  <c r="P73" i="70"/>
  <c r="Q73" i="70"/>
  <c r="U13" i="39" l="1"/>
  <c r="U24" i="39"/>
  <c r="W15" i="38"/>
  <c r="U30" i="37"/>
  <c r="U16" i="37"/>
  <c r="L43" i="37"/>
  <c r="U19" i="36"/>
  <c r="L52" i="36"/>
  <c r="N132" i="70"/>
  <c r="N75" i="70"/>
  <c r="W75" i="70" s="1"/>
  <c r="W71" i="70"/>
  <c r="N131" i="70"/>
  <c r="N128" i="70"/>
  <c r="N115" i="70"/>
  <c r="N87" i="70"/>
  <c r="N130" i="70" s="1"/>
  <c r="N127" i="70"/>
  <c r="N123" i="70"/>
  <c r="W30" i="70"/>
  <c r="W76" i="70"/>
  <c r="W29" i="70"/>
  <c r="N120" i="70"/>
  <c r="N122" i="70"/>
  <c r="W74" i="70"/>
  <c r="N42" i="70"/>
  <c r="W44" i="70" s="1"/>
  <c r="W73" i="70"/>
  <c r="N39" i="70"/>
  <c r="N126" i="70" s="1"/>
  <c r="W80" i="70"/>
  <c r="W72" i="70"/>
  <c r="N116" i="70"/>
  <c r="W79" i="70"/>
  <c r="N119" i="70"/>
  <c r="K43" i="35"/>
  <c r="C43" i="35"/>
  <c r="I43" i="35"/>
  <c r="U30" i="35"/>
  <c r="J43" i="35"/>
  <c r="U16" i="35"/>
  <c r="H43" i="35"/>
  <c r="L43" i="35"/>
  <c r="B43" i="35"/>
  <c r="N34" i="67"/>
  <c r="W34" i="67" s="1"/>
  <c r="W77" i="67"/>
  <c r="N132" i="67"/>
  <c r="W36" i="67"/>
  <c r="W73" i="67"/>
  <c r="W35" i="67"/>
  <c r="N115" i="67"/>
  <c r="N126" i="67"/>
  <c r="N86" i="67"/>
  <c r="W88" i="67" s="1"/>
  <c r="N130" i="67"/>
  <c r="W30" i="67"/>
  <c r="W75" i="67"/>
  <c r="N31" i="67"/>
  <c r="W31" i="67" s="1"/>
  <c r="W29" i="67"/>
  <c r="W74" i="67"/>
  <c r="N117" i="67"/>
  <c r="N120" i="67"/>
  <c r="N116" i="67"/>
  <c r="N44" i="67"/>
  <c r="N42" i="67" s="1"/>
  <c r="N84" i="67"/>
  <c r="N128" i="67"/>
  <c r="N123" i="67"/>
  <c r="N119" i="67"/>
  <c r="W76" i="67"/>
  <c r="N122" i="67"/>
  <c r="L34" i="39"/>
  <c r="U35" i="36"/>
  <c r="U36" i="36" s="1"/>
  <c r="N78" i="67"/>
  <c r="W79" i="67" s="1"/>
  <c r="N40" i="67"/>
  <c r="N38" i="67" s="1"/>
  <c r="W38" i="67" s="1"/>
  <c r="N82" i="70"/>
  <c r="W83" i="70" s="1"/>
  <c r="N38" i="70"/>
  <c r="W38" i="70" s="1"/>
  <c r="N31" i="70"/>
  <c r="N34" i="70"/>
  <c r="N121" i="70" s="1"/>
  <c r="N94" i="4"/>
  <c r="N95" i="4"/>
  <c r="N96" i="4"/>
  <c r="N97" i="4"/>
  <c r="N98" i="4"/>
  <c r="N99" i="4"/>
  <c r="N100" i="4"/>
  <c r="N101" i="4"/>
  <c r="N103" i="4"/>
  <c r="N104" i="4"/>
  <c r="N105" i="4"/>
  <c r="N106" i="4"/>
  <c r="N107" i="4"/>
  <c r="N108" i="4"/>
  <c r="N110" i="4"/>
  <c r="N111" i="4"/>
  <c r="N113" i="4"/>
  <c r="N114" i="4"/>
  <c r="N72" i="4"/>
  <c r="N73" i="4"/>
  <c r="N116" i="4" s="1"/>
  <c r="N74" i="4"/>
  <c r="N87" i="4" s="1"/>
  <c r="N76" i="4"/>
  <c r="N84" i="4" s="1"/>
  <c r="N77" i="4"/>
  <c r="N79" i="4"/>
  <c r="N85" i="4" s="1"/>
  <c r="N80" i="4"/>
  <c r="N89" i="4"/>
  <c r="W72" i="4"/>
  <c r="W74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51" i="4"/>
  <c r="W71" i="4" s="1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7" i="4"/>
  <c r="W27" i="4" s="1"/>
  <c r="N28" i="4"/>
  <c r="W28" i="4" s="1"/>
  <c r="N29" i="4"/>
  <c r="W29" i="4" s="1"/>
  <c r="N30" i="4"/>
  <c r="W30" i="4" s="1"/>
  <c r="N32" i="4"/>
  <c r="N31" i="4" s="1"/>
  <c r="W31" i="4" s="1"/>
  <c r="N33" i="4"/>
  <c r="N35" i="4"/>
  <c r="N41" i="4" s="1"/>
  <c r="N36" i="4"/>
  <c r="N45" i="4" s="1"/>
  <c r="N44" i="4"/>
  <c r="N94" i="68"/>
  <c r="N95" i="68"/>
  <c r="N96" i="68"/>
  <c r="N97" i="68"/>
  <c r="N98" i="68"/>
  <c r="N99" i="68"/>
  <c r="N100" i="68"/>
  <c r="N101" i="68"/>
  <c r="N102" i="68"/>
  <c r="N103" i="68"/>
  <c r="N104" i="68"/>
  <c r="N105" i="68"/>
  <c r="N106" i="68"/>
  <c r="N107" i="68"/>
  <c r="N108" i="68"/>
  <c r="N110" i="68"/>
  <c r="N111" i="68"/>
  <c r="N113" i="68"/>
  <c r="N114" i="68"/>
  <c r="W52" i="68"/>
  <c r="W53" i="68"/>
  <c r="W54" i="68"/>
  <c r="W55" i="68"/>
  <c r="W56" i="68"/>
  <c r="W57" i="68"/>
  <c r="W58" i="68"/>
  <c r="W59" i="68"/>
  <c r="W60" i="68"/>
  <c r="W61" i="68"/>
  <c r="W62" i="68"/>
  <c r="W63" i="68"/>
  <c r="W64" i="68"/>
  <c r="W65" i="68"/>
  <c r="W66" i="68"/>
  <c r="W67" i="68"/>
  <c r="W68" i="68"/>
  <c r="W69" i="68"/>
  <c r="W70" i="68"/>
  <c r="W51" i="68"/>
  <c r="W71" i="68" s="1"/>
  <c r="N72" i="68"/>
  <c r="W72" i="68" s="1"/>
  <c r="P72" i="68"/>
  <c r="N73" i="68"/>
  <c r="N83" i="68" s="1"/>
  <c r="P73" i="68"/>
  <c r="P83" i="68" s="1"/>
  <c r="N74" i="68"/>
  <c r="W74" i="68" s="1"/>
  <c r="P74" i="68"/>
  <c r="N76" i="68"/>
  <c r="P76" i="68"/>
  <c r="P75" i="68" s="1"/>
  <c r="N77" i="68"/>
  <c r="P77" i="68"/>
  <c r="N79" i="68"/>
  <c r="N85" i="68" s="1"/>
  <c r="P79" i="68"/>
  <c r="P85" i="68" s="1"/>
  <c r="N80" i="68"/>
  <c r="N89" i="68" s="1"/>
  <c r="P80" i="68"/>
  <c r="P89" i="68" s="1"/>
  <c r="P84" i="68"/>
  <c r="P87" i="68"/>
  <c r="P88" i="68"/>
  <c r="W28" i="68"/>
  <c r="Y28" i="68"/>
  <c r="W29" i="68"/>
  <c r="N120" i="68"/>
  <c r="W35" i="68"/>
  <c r="W8" i="68"/>
  <c r="W9" i="68"/>
  <c r="W10" i="68"/>
  <c r="W11" i="68"/>
  <c r="W12" i="68"/>
  <c r="W13" i="68"/>
  <c r="W14" i="68"/>
  <c r="W15" i="68"/>
  <c r="W16" i="68"/>
  <c r="W17" i="68"/>
  <c r="W18" i="68"/>
  <c r="W19" i="68"/>
  <c r="W20" i="68"/>
  <c r="W21" i="68"/>
  <c r="W22" i="68"/>
  <c r="W23" i="68"/>
  <c r="W24" i="68"/>
  <c r="W25" i="68"/>
  <c r="W26" i="68"/>
  <c r="W7" i="68"/>
  <c r="L42" i="3"/>
  <c r="V39" i="3"/>
  <c r="V40" i="3"/>
  <c r="V41" i="3"/>
  <c r="V29" i="3"/>
  <c r="V30" i="3"/>
  <c r="V31" i="3"/>
  <c r="V32" i="3"/>
  <c r="V33" i="3"/>
  <c r="V34" i="3"/>
  <c r="V35" i="3"/>
  <c r="V36" i="3"/>
  <c r="V37" i="3"/>
  <c r="V38" i="3"/>
  <c r="V28" i="3"/>
  <c r="P32" i="3"/>
  <c r="N53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4" i="3"/>
  <c r="M38" i="2"/>
  <c r="M39" i="2"/>
  <c r="M41" i="2"/>
  <c r="M42" i="2"/>
  <c r="M43" i="2"/>
  <c r="M44" i="2"/>
  <c r="M45" i="2"/>
  <c r="M46" i="2"/>
  <c r="M10" i="2"/>
  <c r="M25" i="2"/>
  <c r="M40" i="2" s="1"/>
  <c r="M22" i="2"/>
  <c r="M37" i="2" s="1"/>
  <c r="O22" i="2"/>
  <c r="M7" i="2"/>
  <c r="L55" i="34"/>
  <c r="O47" i="34"/>
  <c r="O48" i="34"/>
  <c r="O50" i="34"/>
  <c r="O51" i="34"/>
  <c r="O52" i="34"/>
  <c r="O53" i="34"/>
  <c r="O55" i="34"/>
  <c r="O56" i="34"/>
  <c r="O29" i="34"/>
  <c r="O49" i="34" s="1"/>
  <c r="O34" i="34"/>
  <c r="O37" i="34"/>
  <c r="O57" i="34" s="1"/>
  <c r="O38" i="34"/>
  <c r="O40" i="34"/>
  <c r="O60" i="34" s="1"/>
  <c r="O41" i="34"/>
  <c r="S27" i="34"/>
  <c r="S28" i="34"/>
  <c r="S30" i="34"/>
  <c r="S31" i="34"/>
  <c r="S32" i="34"/>
  <c r="S33" i="34"/>
  <c r="S35" i="34"/>
  <c r="S36" i="34"/>
  <c r="AA18" i="34"/>
  <c r="AA8" i="34"/>
  <c r="AA12" i="34"/>
  <c r="O17" i="34"/>
  <c r="AA7" i="34" s="1"/>
  <c r="O18" i="34"/>
  <c r="O58" i="34" s="1"/>
  <c r="O20" i="34"/>
  <c r="O21" i="34"/>
  <c r="AA21" i="34" s="1"/>
  <c r="N18" i="34"/>
  <c r="O14" i="34"/>
  <c r="AA14" i="34" s="1"/>
  <c r="S8" i="34"/>
  <c r="S10" i="34"/>
  <c r="S11" i="34"/>
  <c r="S12" i="34"/>
  <c r="S13" i="34"/>
  <c r="S15" i="34"/>
  <c r="S16" i="34"/>
  <c r="S7" i="34"/>
  <c r="O9" i="34"/>
  <c r="E14" i="34"/>
  <c r="F14" i="34"/>
  <c r="G14" i="34"/>
  <c r="H14" i="34"/>
  <c r="I14" i="34"/>
  <c r="J14" i="34"/>
  <c r="K14" i="34"/>
  <c r="L14" i="34"/>
  <c r="M14" i="34"/>
  <c r="N14" i="34"/>
  <c r="Q14" i="34"/>
  <c r="R14" i="34"/>
  <c r="S14" i="34" l="1"/>
  <c r="N86" i="70"/>
  <c r="W77" i="70"/>
  <c r="W34" i="70"/>
  <c r="W35" i="70"/>
  <c r="W41" i="70"/>
  <c r="N118" i="70"/>
  <c r="W31" i="70"/>
  <c r="W32" i="70"/>
  <c r="W39" i="70"/>
  <c r="W33" i="70"/>
  <c r="W36" i="70"/>
  <c r="W42" i="70"/>
  <c r="W43" i="70"/>
  <c r="N125" i="70"/>
  <c r="W82" i="70"/>
  <c r="W85" i="70"/>
  <c r="W45" i="70"/>
  <c r="N129" i="70"/>
  <c r="W86" i="70"/>
  <c r="W40" i="70"/>
  <c r="W84" i="70"/>
  <c r="W42" i="67"/>
  <c r="W43" i="67"/>
  <c r="N131" i="67"/>
  <c r="W32" i="67"/>
  <c r="W39" i="67"/>
  <c r="W40" i="67"/>
  <c r="W78" i="67"/>
  <c r="W80" i="67"/>
  <c r="N121" i="67"/>
  <c r="W45" i="67"/>
  <c r="N118" i="67"/>
  <c r="N82" i="67"/>
  <c r="N127" i="67"/>
  <c r="W84" i="67"/>
  <c r="W33" i="67"/>
  <c r="W86" i="67"/>
  <c r="W89" i="67"/>
  <c r="N129" i="67"/>
  <c r="W44" i="67"/>
  <c r="W87" i="67"/>
  <c r="W41" i="67"/>
  <c r="N115" i="4"/>
  <c r="N132" i="4"/>
  <c r="N83" i="4"/>
  <c r="N119" i="4"/>
  <c r="N123" i="4"/>
  <c r="N75" i="4"/>
  <c r="N118" i="4" s="1"/>
  <c r="N82" i="4"/>
  <c r="W82" i="4" s="1"/>
  <c r="N39" i="4"/>
  <c r="N126" i="4" s="1"/>
  <c r="N88" i="4"/>
  <c r="N86" i="4" s="1"/>
  <c r="N117" i="4"/>
  <c r="W33" i="4"/>
  <c r="N120" i="4"/>
  <c r="Y30" i="68"/>
  <c r="Y29" i="68"/>
  <c r="W30" i="68"/>
  <c r="N75" i="68"/>
  <c r="N126" i="68"/>
  <c r="W27" i="68"/>
  <c r="N84" i="68"/>
  <c r="Y43" i="68"/>
  <c r="W83" i="68"/>
  <c r="W84" i="68"/>
  <c r="W36" i="68"/>
  <c r="Y31" i="68"/>
  <c r="N119" i="68"/>
  <c r="P86" i="68"/>
  <c r="N117" i="68"/>
  <c r="N128" i="68"/>
  <c r="N87" i="68"/>
  <c r="N116" i="68"/>
  <c r="N132" i="68"/>
  <c r="N123" i="68"/>
  <c r="N115" i="68"/>
  <c r="W73" i="68"/>
  <c r="N122" i="68"/>
  <c r="W45" i="68"/>
  <c r="P82" i="68"/>
  <c r="O54" i="34"/>
  <c r="AA20" i="34"/>
  <c r="AA17" i="34"/>
  <c r="O61" i="34"/>
  <c r="O19" i="34"/>
  <c r="AA19" i="34" s="1"/>
  <c r="AA16" i="34"/>
  <c r="AA40" i="34"/>
  <c r="AA13" i="34"/>
  <c r="AA9" i="34"/>
  <c r="AA38" i="34"/>
  <c r="AA27" i="34"/>
  <c r="AA29" i="34"/>
  <c r="AA41" i="34"/>
  <c r="AA32" i="34"/>
  <c r="AA31" i="34"/>
  <c r="AA15" i="34"/>
  <c r="AA11" i="34"/>
  <c r="AA36" i="34"/>
  <c r="AA28" i="34"/>
  <c r="AA30" i="34"/>
  <c r="AA35" i="34"/>
  <c r="AA34" i="34"/>
  <c r="AA10" i="34"/>
  <c r="O39" i="34"/>
  <c r="AA33" i="34"/>
  <c r="W77" i="4"/>
  <c r="W75" i="4"/>
  <c r="W76" i="4"/>
  <c r="N78" i="4"/>
  <c r="W84" i="4"/>
  <c r="W32" i="4"/>
  <c r="N43" i="4"/>
  <c r="N130" i="4" s="1"/>
  <c r="N40" i="4"/>
  <c r="N127" i="4" s="1"/>
  <c r="N34" i="4"/>
  <c r="W34" i="4" s="1"/>
  <c r="N82" i="68"/>
  <c r="W85" i="68" s="1"/>
  <c r="N88" i="68"/>
  <c r="P78" i="68"/>
  <c r="N78" i="68"/>
  <c r="W80" i="68" s="1"/>
  <c r="Y45" i="68"/>
  <c r="W44" i="68"/>
  <c r="W42" i="68"/>
  <c r="Y40" i="68"/>
  <c r="W43" i="68"/>
  <c r="W34" i="68"/>
  <c r="N127" i="68"/>
  <c r="Y35" i="68"/>
  <c r="V42" i="3"/>
  <c r="V43" i="3" s="1"/>
  <c r="M32" i="2"/>
  <c r="V25" i="2" s="1"/>
  <c r="M17" i="2"/>
  <c r="V10" i="2" s="1"/>
  <c r="Y41" i="68" l="1"/>
  <c r="Y44" i="68"/>
  <c r="Y42" i="68"/>
  <c r="W89" i="70"/>
  <c r="W88" i="70"/>
  <c r="W87" i="70"/>
  <c r="W82" i="67"/>
  <c r="N125" i="67"/>
  <c r="W83" i="67"/>
  <c r="W85" i="67"/>
  <c r="W83" i="4"/>
  <c r="N38" i="4"/>
  <c r="W38" i="4" s="1"/>
  <c r="W88" i="4"/>
  <c r="N131" i="4"/>
  <c r="W35" i="4"/>
  <c r="W87" i="4"/>
  <c r="W86" i="4"/>
  <c r="W78" i="4"/>
  <c r="N121" i="4"/>
  <c r="W89" i="4"/>
  <c r="N125" i="4"/>
  <c r="W75" i="68"/>
  <c r="W77" i="68"/>
  <c r="W76" i="68"/>
  <c r="N121" i="68"/>
  <c r="W79" i="68"/>
  <c r="W78" i="68"/>
  <c r="W32" i="68"/>
  <c r="N118" i="68"/>
  <c r="N130" i="68"/>
  <c r="Y32" i="68"/>
  <c r="N86" i="68"/>
  <c r="W87" i="68" s="1"/>
  <c r="N131" i="68"/>
  <c r="W88" i="68"/>
  <c r="Y33" i="68"/>
  <c r="W82" i="68"/>
  <c r="V12" i="2"/>
  <c r="V13" i="2"/>
  <c r="V15" i="2"/>
  <c r="V7" i="2"/>
  <c r="V14" i="2"/>
  <c r="V9" i="2"/>
  <c r="V8" i="2"/>
  <c r="V16" i="2"/>
  <c r="V11" i="2"/>
  <c r="V30" i="2"/>
  <c r="V23" i="2"/>
  <c r="V31" i="2"/>
  <c r="V27" i="2"/>
  <c r="M47" i="2"/>
  <c r="V29" i="2"/>
  <c r="V24" i="2"/>
  <c r="V26" i="2"/>
  <c r="V28" i="2"/>
  <c r="V22" i="2"/>
  <c r="AA37" i="34"/>
  <c r="AA39" i="34"/>
  <c r="O59" i="34"/>
  <c r="W40" i="4"/>
  <c r="N42" i="4"/>
  <c r="N129" i="4" s="1"/>
  <c r="W36" i="4"/>
  <c r="W39" i="4"/>
  <c r="W31" i="68"/>
  <c r="W33" i="68"/>
  <c r="W40" i="68"/>
  <c r="Y34" i="68"/>
  <c r="Y36" i="68"/>
  <c r="Y39" i="68"/>
  <c r="Y38" i="68"/>
  <c r="N125" i="68" l="1"/>
  <c r="W86" i="68"/>
  <c r="N129" i="68"/>
  <c r="W89" i="68"/>
  <c r="V32" i="2"/>
  <c r="V17" i="2"/>
  <c r="W44" i="4"/>
  <c r="W42" i="4"/>
  <c r="W45" i="4"/>
  <c r="W43" i="4"/>
  <c r="W38" i="68"/>
  <c r="W39" i="68"/>
  <c r="W41" i="68"/>
  <c r="L36" i="8"/>
  <c r="L18" i="8"/>
  <c r="V18" i="8" s="1"/>
  <c r="V19" i="8" s="1"/>
  <c r="L18" i="69"/>
  <c r="V18" i="69" s="1"/>
  <c r="V19" i="69" s="1"/>
  <c r="L36" i="69"/>
  <c r="L21" i="3"/>
  <c r="L63" i="3" s="1"/>
  <c r="K29" i="39"/>
  <c r="K30" i="39"/>
  <c r="K31" i="39"/>
  <c r="K32" i="39"/>
  <c r="K33" i="39"/>
  <c r="K35" i="39"/>
  <c r="T19" i="39"/>
  <c r="W19" i="39"/>
  <c r="X19" i="39"/>
  <c r="T20" i="39"/>
  <c r="W20" i="39"/>
  <c r="X20" i="39"/>
  <c r="T21" i="39"/>
  <c r="W21" i="39"/>
  <c r="X21" i="39"/>
  <c r="T22" i="39"/>
  <c r="W22" i="39"/>
  <c r="X22" i="39"/>
  <c r="X18" i="39"/>
  <c r="W18" i="39"/>
  <c r="T18" i="39"/>
  <c r="T8" i="39"/>
  <c r="W8" i="39"/>
  <c r="X8" i="39"/>
  <c r="T9" i="39"/>
  <c r="W9" i="39"/>
  <c r="X9" i="39"/>
  <c r="T10" i="39"/>
  <c r="W10" i="39"/>
  <c r="X10" i="39"/>
  <c r="T11" i="39"/>
  <c r="W11" i="39"/>
  <c r="X11" i="39"/>
  <c r="X7" i="39"/>
  <c r="W7" i="39"/>
  <c r="T7" i="39"/>
  <c r="Y13" i="38"/>
  <c r="Y15" i="38" s="1"/>
  <c r="Z13" i="38"/>
  <c r="Z15" i="38" s="1"/>
  <c r="Y14" i="38"/>
  <c r="Z14" i="38"/>
  <c r="V14" i="38"/>
  <c r="V13" i="38"/>
  <c r="V15" i="38" s="1"/>
  <c r="Y6" i="38"/>
  <c r="Z6" i="38"/>
  <c r="Y7" i="38"/>
  <c r="Z7" i="38"/>
  <c r="V7" i="38"/>
  <c r="V6" i="38"/>
  <c r="B40" i="37"/>
  <c r="C40" i="37"/>
  <c r="D40" i="37"/>
  <c r="E40" i="37"/>
  <c r="F40" i="37"/>
  <c r="G40" i="37"/>
  <c r="H40" i="37"/>
  <c r="I40" i="37"/>
  <c r="J40" i="37"/>
  <c r="K40" i="37"/>
  <c r="N40" i="37"/>
  <c r="O40" i="37"/>
  <c r="B41" i="37"/>
  <c r="C41" i="37"/>
  <c r="D41" i="37"/>
  <c r="E41" i="37"/>
  <c r="F41" i="37"/>
  <c r="G41" i="37"/>
  <c r="H41" i="37"/>
  <c r="I41" i="37"/>
  <c r="J41" i="37"/>
  <c r="K41" i="37"/>
  <c r="N41" i="37"/>
  <c r="O41" i="37"/>
  <c r="H42" i="37"/>
  <c r="O42" i="37"/>
  <c r="T22" i="37"/>
  <c r="W22" i="37"/>
  <c r="X22" i="37"/>
  <c r="T23" i="37"/>
  <c r="W23" i="37"/>
  <c r="X23" i="37"/>
  <c r="T24" i="37"/>
  <c r="W24" i="37"/>
  <c r="X24" i="37"/>
  <c r="T25" i="37"/>
  <c r="W25" i="37"/>
  <c r="X25" i="37"/>
  <c r="T26" i="37"/>
  <c r="W26" i="37"/>
  <c r="X26" i="37"/>
  <c r="T27" i="37"/>
  <c r="W27" i="37"/>
  <c r="X27" i="37"/>
  <c r="T28" i="37"/>
  <c r="W28" i="37"/>
  <c r="X28" i="37"/>
  <c r="X21" i="37"/>
  <c r="W21" i="37"/>
  <c r="T21" i="37"/>
  <c r="K35" i="37"/>
  <c r="N35" i="37"/>
  <c r="K36" i="37"/>
  <c r="N36" i="37"/>
  <c r="K37" i="37"/>
  <c r="N37" i="37"/>
  <c r="K38" i="37"/>
  <c r="N38" i="37"/>
  <c r="K39" i="37"/>
  <c r="N39" i="37"/>
  <c r="K44" i="37"/>
  <c r="N44" i="37"/>
  <c r="K29" i="37"/>
  <c r="T29" i="37" s="1"/>
  <c r="T8" i="37"/>
  <c r="W8" i="37"/>
  <c r="X8" i="37"/>
  <c r="T9" i="37"/>
  <c r="W9" i="37"/>
  <c r="X9" i="37"/>
  <c r="T10" i="37"/>
  <c r="W10" i="37"/>
  <c r="X10" i="37"/>
  <c r="T11" i="37"/>
  <c r="W11" i="37"/>
  <c r="X11" i="37"/>
  <c r="T12" i="37"/>
  <c r="W12" i="37"/>
  <c r="X12" i="37"/>
  <c r="T13" i="37"/>
  <c r="W13" i="37"/>
  <c r="X13" i="37"/>
  <c r="T14" i="37"/>
  <c r="W14" i="37"/>
  <c r="X14" i="37"/>
  <c r="X7" i="37"/>
  <c r="W7" i="37"/>
  <c r="T7" i="37"/>
  <c r="Y13" i="19"/>
  <c r="Z13" i="19"/>
  <c r="Y14" i="19"/>
  <c r="Z14" i="19"/>
  <c r="V14" i="19"/>
  <c r="V13" i="19"/>
  <c r="Y6" i="19"/>
  <c r="Z6" i="19"/>
  <c r="Y7" i="19"/>
  <c r="Z7" i="19"/>
  <c r="V7" i="19"/>
  <c r="V6" i="19"/>
  <c r="V8" i="19" s="1"/>
  <c r="T25" i="36"/>
  <c r="W25" i="36"/>
  <c r="X25" i="36"/>
  <c r="T26" i="36"/>
  <c r="W26" i="36"/>
  <c r="X26" i="36"/>
  <c r="T27" i="36"/>
  <c r="W27" i="36"/>
  <c r="X27" i="36"/>
  <c r="T28" i="36"/>
  <c r="W28" i="36"/>
  <c r="X28" i="36"/>
  <c r="T29" i="36"/>
  <c r="W29" i="36"/>
  <c r="X29" i="36"/>
  <c r="T30" i="36"/>
  <c r="W30" i="36"/>
  <c r="X30" i="36"/>
  <c r="T31" i="36"/>
  <c r="W31" i="36"/>
  <c r="X31" i="36"/>
  <c r="T32" i="36"/>
  <c r="W32" i="36"/>
  <c r="X32" i="36"/>
  <c r="T33" i="36"/>
  <c r="W33" i="36"/>
  <c r="X33" i="36"/>
  <c r="T34" i="36"/>
  <c r="W34" i="36"/>
  <c r="X34" i="36"/>
  <c r="X24" i="36"/>
  <c r="W24" i="36"/>
  <c r="T24" i="36"/>
  <c r="T8" i="36"/>
  <c r="W8" i="36"/>
  <c r="X8" i="36"/>
  <c r="T9" i="36"/>
  <c r="W9" i="36"/>
  <c r="X9" i="36"/>
  <c r="T10" i="36"/>
  <c r="W10" i="36"/>
  <c r="X10" i="36"/>
  <c r="T11" i="36"/>
  <c r="W11" i="36"/>
  <c r="X11" i="36"/>
  <c r="T12" i="36"/>
  <c r="W12" i="36"/>
  <c r="X12" i="36"/>
  <c r="T13" i="36"/>
  <c r="W13" i="36"/>
  <c r="X13" i="36"/>
  <c r="T14" i="36"/>
  <c r="W14" i="36"/>
  <c r="X14" i="36"/>
  <c r="T15" i="36"/>
  <c r="W15" i="36"/>
  <c r="X15" i="36"/>
  <c r="T16" i="36"/>
  <c r="W16" i="36"/>
  <c r="X16" i="36"/>
  <c r="T17" i="36"/>
  <c r="W17" i="36"/>
  <c r="X17" i="36"/>
  <c r="X7" i="36"/>
  <c r="W7" i="36"/>
  <c r="T7" i="36"/>
  <c r="V52" i="70"/>
  <c r="Y52" i="70"/>
  <c r="Z52" i="70"/>
  <c r="V53" i="70"/>
  <c r="Y53" i="70"/>
  <c r="Z53" i="70"/>
  <c r="V54" i="70"/>
  <c r="Y54" i="70"/>
  <c r="Z54" i="70"/>
  <c r="V55" i="70"/>
  <c r="Y55" i="70"/>
  <c r="Z55" i="70"/>
  <c r="V56" i="70"/>
  <c r="Y56" i="70"/>
  <c r="Z56" i="70"/>
  <c r="V57" i="70"/>
  <c r="Y57" i="70"/>
  <c r="Z57" i="70"/>
  <c r="V58" i="70"/>
  <c r="Y58" i="70"/>
  <c r="Z58" i="70"/>
  <c r="V59" i="70"/>
  <c r="Y59" i="70"/>
  <c r="Z59" i="70"/>
  <c r="V60" i="70"/>
  <c r="Y60" i="70"/>
  <c r="Z60" i="70"/>
  <c r="V61" i="70"/>
  <c r="Y61" i="70"/>
  <c r="Z61" i="70"/>
  <c r="V62" i="70"/>
  <c r="Y62" i="70"/>
  <c r="Z62" i="70"/>
  <c r="V63" i="70"/>
  <c r="Y63" i="70"/>
  <c r="Z63" i="70"/>
  <c r="V64" i="70"/>
  <c r="Y64" i="70"/>
  <c r="Z64" i="70"/>
  <c r="V65" i="70"/>
  <c r="Y65" i="70"/>
  <c r="Z65" i="70"/>
  <c r="V66" i="70"/>
  <c r="Y66" i="70"/>
  <c r="Z66" i="70"/>
  <c r="V67" i="70"/>
  <c r="Y67" i="70"/>
  <c r="Z67" i="70"/>
  <c r="V68" i="70"/>
  <c r="Y68" i="70"/>
  <c r="Z68" i="70"/>
  <c r="V69" i="70"/>
  <c r="Y69" i="70"/>
  <c r="Z69" i="70"/>
  <c r="V70" i="70"/>
  <c r="Y70" i="70"/>
  <c r="Z70" i="70"/>
  <c r="Z51" i="70"/>
  <c r="Y51" i="70"/>
  <c r="V51" i="70"/>
  <c r="V71" i="70" s="1"/>
  <c r="V8" i="70"/>
  <c r="Y8" i="70"/>
  <c r="Z8" i="70"/>
  <c r="V9" i="70"/>
  <c r="Y9" i="70"/>
  <c r="Z9" i="70"/>
  <c r="V10" i="70"/>
  <c r="Y10" i="70"/>
  <c r="Z10" i="70"/>
  <c r="V11" i="70"/>
  <c r="Y11" i="70"/>
  <c r="Z11" i="70"/>
  <c r="V12" i="70"/>
  <c r="Y12" i="70"/>
  <c r="Z12" i="70"/>
  <c r="V13" i="70"/>
  <c r="Y13" i="70"/>
  <c r="Z13" i="70"/>
  <c r="V14" i="70"/>
  <c r="Y14" i="70"/>
  <c r="Z14" i="70"/>
  <c r="V15" i="70"/>
  <c r="Y15" i="70"/>
  <c r="Z15" i="70"/>
  <c r="V16" i="70"/>
  <c r="Y16" i="70"/>
  <c r="Z16" i="70"/>
  <c r="V17" i="70"/>
  <c r="Y17" i="70"/>
  <c r="Z17" i="70"/>
  <c r="V18" i="70"/>
  <c r="Y18" i="70"/>
  <c r="Z18" i="70"/>
  <c r="V19" i="70"/>
  <c r="Y19" i="70"/>
  <c r="Z19" i="70"/>
  <c r="V20" i="70"/>
  <c r="Y20" i="70"/>
  <c r="Z20" i="70"/>
  <c r="V21" i="70"/>
  <c r="Y21" i="70"/>
  <c r="Z21" i="70"/>
  <c r="V22" i="70"/>
  <c r="Y22" i="70"/>
  <c r="Z22" i="70"/>
  <c r="V23" i="70"/>
  <c r="Y23" i="70"/>
  <c r="Z23" i="70"/>
  <c r="V24" i="70"/>
  <c r="Y24" i="70"/>
  <c r="Z24" i="70"/>
  <c r="V25" i="70"/>
  <c r="Y25" i="70"/>
  <c r="Z25" i="70"/>
  <c r="V26" i="70"/>
  <c r="Y26" i="70"/>
  <c r="Z26" i="70"/>
  <c r="Z7" i="70"/>
  <c r="Y7" i="70"/>
  <c r="V7" i="70"/>
  <c r="V27" i="70" s="1"/>
  <c r="T29" i="35"/>
  <c r="T22" i="35"/>
  <c r="W22" i="35"/>
  <c r="X22" i="35"/>
  <c r="T23" i="35"/>
  <c r="W23" i="35"/>
  <c r="X23" i="35"/>
  <c r="T24" i="35"/>
  <c r="W24" i="35"/>
  <c r="X24" i="35"/>
  <c r="T25" i="35"/>
  <c r="W25" i="35"/>
  <c r="X25" i="35"/>
  <c r="T26" i="35"/>
  <c r="W26" i="35"/>
  <c r="X26" i="35"/>
  <c r="T27" i="35"/>
  <c r="W27" i="35"/>
  <c r="X27" i="35"/>
  <c r="T28" i="35"/>
  <c r="W28" i="35"/>
  <c r="X28" i="35"/>
  <c r="X21" i="35"/>
  <c r="W21" i="35"/>
  <c r="T21" i="35"/>
  <c r="T8" i="35"/>
  <c r="W8" i="35"/>
  <c r="X8" i="35"/>
  <c r="T9" i="35"/>
  <c r="W9" i="35"/>
  <c r="X9" i="35"/>
  <c r="T10" i="35"/>
  <c r="W10" i="35"/>
  <c r="X10" i="35"/>
  <c r="T11" i="35"/>
  <c r="W11" i="35"/>
  <c r="X11" i="35"/>
  <c r="T12" i="35"/>
  <c r="W12" i="35"/>
  <c r="X12" i="35"/>
  <c r="T13" i="35"/>
  <c r="W13" i="35"/>
  <c r="X13" i="35"/>
  <c r="T14" i="35"/>
  <c r="W14" i="35"/>
  <c r="X14" i="35"/>
  <c r="X7" i="35"/>
  <c r="W7" i="35"/>
  <c r="T7" i="35"/>
  <c r="D95" i="67"/>
  <c r="E95" i="67"/>
  <c r="F95" i="67"/>
  <c r="G95" i="67"/>
  <c r="H95" i="67"/>
  <c r="I95" i="67"/>
  <c r="J95" i="67"/>
  <c r="K95" i="67"/>
  <c r="L95" i="67"/>
  <c r="M95" i="67"/>
  <c r="Q95" i="67"/>
  <c r="R95" i="67" s="1"/>
  <c r="D96" i="67"/>
  <c r="E96" i="67"/>
  <c r="F96" i="67"/>
  <c r="G96" i="67"/>
  <c r="H96" i="67"/>
  <c r="I96" i="67"/>
  <c r="J96" i="67"/>
  <c r="K96" i="67"/>
  <c r="L96" i="67"/>
  <c r="M96" i="67"/>
  <c r="Q96" i="67"/>
  <c r="R96" i="67" s="1"/>
  <c r="D97" i="67"/>
  <c r="E97" i="67"/>
  <c r="F97" i="67"/>
  <c r="G97" i="67"/>
  <c r="H97" i="67"/>
  <c r="I97" i="67"/>
  <c r="J97" i="67"/>
  <c r="K97" i="67"/>
  <c r="L97" i="67"/>
  <c r="M97" i="67"/>
  <c r="Q97" i="67"/>
  <c r="R97" i="67" s="1"/>
  <c r="K98" i="67"/>
  <c r="L98" i="67"/>
  <c r="M98" i="67"/>
  <c r="Q98" i="67"/>
  <c r="R98" i="67" s="1"/>
  <c r="K99" i="67"/>
  <c r="L99" i="67"/>
  <c r="M99" i="67"/>
  <c r="Q99" i="67"/>
  <c r="R99" i="67" s="1"/>
  <c r="K100" i="67"/>
  <c r="L100" i="67"/>
  <c r="M100" i="67"/>
  <c r="Q100" i="67"/>
  <c r="R100" i="67" s="1"/>
  <c r="D101" i="67"/>
  <c r="E101" i="67"/>
  <c r="F101" i="67"/>
  <c r="G101" i="67"/>
  <c r="H101" i="67"/>
  <c r="I101" i="67"/>
  <c r="J101" i="67"/>
  <c r="K101" i="67"/>
  <c r="L101" i="67"/>
  <c r="M101" i="67"/>
  <c r="Q101" i="67"/>
  <c r="R101" i="67" s="1"/>
  <c r="D102" i="67"/>
  <c r="E102" i="67"/>
  <c r="F102" i="67"/>
  <c r="G102" i="67"/>
  <c r="H102" i="67"/>
  <c r="I102" i="67"/>
  <c r="J102" i="67"/>
  <c r="K102" i="67"/>
  <c r="L102" i="67"/>
  <c r="M102" i="67"/>
  <c r="Q102" i="67"/>
  <c r="R102" i="67" s="1"/>
  <c r="D103" i="67"/>
  <c r="E103" i="67"/>
  <c r="F103" i="67"/>
  <c r="G103" i="67"/>
  <c r="H103" i="67"/>
  <c r="I103" i="67"/>
  <c r="J103" i="67"/>
  <c r="K103" i="67"/>
  <c r="L103" i="67"/>
  <c r="M103" i="67"/>
  <c r="Q103" i="67"/>
  <c r="R103" i="67" s="1"/>
  <c r="D104" i="67"/>
  <c r="E104" i="67"/>
  <c r="F104" i="67"/>
  <c r="G104" i="67"/>
  <c r="H104" i="67"/>
  <c r="I104" i="67"/>
  <c r="J104" i="67"/>
  <c r="K104" i="67"/>
  <c r="L104" i="67"/>
  <c r="M104" i="67"/>
  <c r="Q104" i="67"/>
  <c r="D105" i="67"/>
  <c r="E105" i="67"/>
  <c r="F105" i="67"/>
  <c r="G105" i="67"/>
  <c r="H105" i="67"/>
  <c r="I105" i="67"/>
  <c r="J105" i="67"/>
  <c r="K105" i="67"/>
  <c r="L105" i="67"/>
  <c r="M105" i="67"/>
  <c r="Q105" i="67"/>
  <c r="D106" i="67"/>
  <c r="E106" i="67"/>
  <c r="F106" i="67"/>
  <c r="G106" i="67"/>
  <c r="H106" i="67"/>
  <c r="I106" i="67"/>
  <c r="J106" i="67"/>
  <c r="K106" i="67"/>
  <c r="M106" i="67"/>
  <c r="Q106" i="67"/>
  <c r="D107" i="67"/>
  <c r="E107" i="67"/>
  <c r="F107" i="67"/>
  <c r="G107" i="67"/>
  <c r="H107" i="67"/>
  <c r="I107" i="67"/>
  <c r="J107" i="67"/>
  <c r="K107" i="67"/>
  <c r="L107" i="67"/>
  <c r="M107" i="67"/>
  <c r="Q107" i="67"/>
  <c r="D111" i="67"/>
  <c r="F111" i="67"/>
  <c r="I111" i="67"/>
  <c r="L111" i="67"/>
  <c r="I112" i="67"/>
  <c r="D113" i="67"/>
  <c r="F113" i="67"/>
  <c r="L113" i="67"/>
  <c r="D114" i="67"/>
  <c r="E114" i="67"/>
  <c r="F114" i="67"/>
  <c r="G114" i="67"/>
  <c r="H114" i="67"/>
  <c r="I114" i="67"/>
  <c r="J114" i="67"/>
  <c r="K114" i="67"/>
  <c r="L114" i="67"/>
  <c r="M114" i="67"/>
  <c r="Q114" i="67"/>
  <c r="V52" i="67"/>
  <c r="Y52" i="67"/>
  <c r="Z52" i="67"/>
  <c r="V53" i="67"/>
  <c r="Y53" i="67"/>
  <c r="Z53" i="67"/>
  <c r="V54" i="67"/>
  <c r="Y54" i="67"/>
  <c r="Z54" i="67"/>
  <c r="V55" i="67"/>
  <c r="Y55" i="67"/>
  <c r="Z55" i="67"/>
  <c r="V56" i="67"/>
  <c r="Y56" i="67"/>
  <c r="Z56" i="67"/>
  <c r="V57" i="67"/>
  <c r="Y57" i="67"/>
  <c r="Z57" i="67"/>
  <c r="V58" i="67"/>
  <c r="Y58" i="67"/>
  <c r="Z58" i="67"/>
  <c r="V59" i="67"/>
  <c r="Y59" i="67"/>
  <c r="Z59" i="67"/>
  <c r="V60" i="67"/>
  <c r="Y60" i="67"/>
  <c r="Z60" i="67"/>
  <c r="V61" i="67"/>
  <c r="Y61" i="67"/>
  <c r="Z61" i="67"/>
  <c r="V62" i="67"/>
  <c r="Y62" i="67"/>
  <c r="Z62" i="67"/>
  <c r="V63" i="67"/>
  <c r="Y63" i="67"/>
  <c r="Z63" i="67"/>
  <c r="V64" i="67"/>
  <c r="Y64" i="67"/>
  <c r="Z64" i="67"/>
  <c r="V65" i="67"/>
  <c r="Y65" i="67"/>
  <c r="Z65" i="67"/>
  <c r="V66" i="67"/>
  <c r="Y66" i="67"/>
  <c r="Z66" i="67"/>
  <c r="V67" i="67"/>
  <c r="Y67" i="67"/>
  <c r="Z67" i="67"/>
  <c r="V68" i="67"/>
  <c r="Y68" i="67"/>
  <c r="Z68" i="67"/>
  <c r="V69" i="67"/>
  <c r="Y69" i="67"/>
  <c r="Z69" i="67"/>
  <c r="V70" i="67"/>
  <c r="Y70" i="67"/>
  <c r="Z70" i="67"/>
  <c r="Z51" i="67"/>
  <c r="Y51" i="67"/>
  <c r="Y71" i="67" s="1"/>
  <c r="V51" i="67"/>
  <c r="M72" i="67"/>
  <c r="V72" i="67" s="1"/>
  <c r="P72" i="67"/>
  <c r="M73" i="67"/>
  <c r="V73" i="67" s="1"/>
  <c r="P73" i="67"/>
  <c r="M74" i="67"/>
  <c r="P74" i="67"/>
  <c r="M76" i="67"/>
  <c r="M75" i="67" s="1"/>
  <c r="V75" i="67" s="1"/>
  <c r="P76" i="67"/>
  <c r="M77" i="67"/>
  <c r="M88" i="67" s="1"/>
  <c r="P77" i="67"/>
  <c r="M79" i="67"/>
  <c r="P79" i="67"/>
  <c r="M80" i="67"/>
  <c r="P80" i="67"/>
  <c r="R59" i="67"/>
  <c r="V8" i="67"/>
  <c r="Y8" i="67"/>
  <c r="Z8" i="67"/>
  <c r="V9" i="67"/>
  <c r="Y9" i="67"/>
  <c r="Z9" i="67"/>
  <c r="V10" i="67"/>
  <c r="Y10" i="67"/>
  <c r="Z10" i="67"/>
  <c r="V11" i="67"/>
  <c r="Y11" i="67"/>
  <c r="Z11" i="67"/>
  <c r="V12" i="67"/>
  <c r="Y12" i="67"/>
  <c r="Z12" i="67"/>
  <c r="V13" i="67"/>
  <c r="Y13" i="67"/>
  <c r="Z13" i="67"/>
  <c r="V14" i="67"/>
  <c r="Y14" i="67"/>
  <c r="Z14" i="67"/>
  <c r="V15" i="67"/>
  <c r="Y15" i="67"/>
  <c r="Z15" i="67"/>
  <c r="V16" i="67"/>
  <c r="Y16" i="67"/>
  <c r="Z16" i="67"/>
  <c r="V17" i="67"/>
  <c r="Y17" i="67"/>
  <c r="Z17" i="67"/>
  <c r="V18" i="67"/>
  <c r="Y18" i="67"/>
  <c r="Z18" i="67"/>
  <c r="V19" i="67"/>
  <c r="Y19" i="67"/>
  <c r="Z19" i="67"/>
  <c r="V20" i="67"/>
  <c r="Y20" i="67"/>
  <c r="Z20" i="67"/>
  <c r="V21" i="67"/>
  <c r="Y21" i="67"/>
  <c r="Z21" i="67"/>
  <c r="V22" i="67"/>
  <c r="Y22" i="67"/>
  <c r="Z22" i="67"/>
  <c r="V23" i="67"/>
  <c r="Y23" i="67"/>
  <c r="Z23" i="67"/>
  <c r="V24" i="67"/>
  <c r="Y24" i="67"/>
  <c r="Z24" i="67"/>
  <c r="V25" i="67"/>
  <c r="Y25" i="67"/>
  <c r="Z25" i="67"/>
  <c r="V26" i="67"/>
  <c r="Y26" i="67"/>
  <c r="Z26" i="67"/>
  <c r="Z7" i="67"/>
  <c r="Y7" i="67"/>
  <c r="V7" i="67"/>
  <c r="N47" i="8"/>
  <c r="P12" i="8"/>
  <c r="P30" i="8"/>
  <c r="U26" i="8"/>
  <c r="X26" i="8"/>
  <c r="Y26" i="8"/>
  <c r="U27" i="8"/>
  <c r="X27" i="8"/>
  <c r="Y27" i="8"/>
  <c r="U28" i="8"/>
  <c r="X28" i="8"/>
  <c r="Y28" i="8"/>
  <c r="U29" i="8"/>
  <c r="X29" i="8"/>
  <c r="Y29" i="8"/>
  <c r="U30" i="8"/>
  <c r="X30" i="8"/>
  <c r="Y30" i="8"/>
  <c r="U31" i="8"/>
  <c r="X31" i="8"/>
  <c r="Y31" i="8"/>
  <c r="U32" i="8"/>
  <c r="X32" i="8"/>
  <c r="Y32" i="8"/>
  <c r="U33" i="8"/>
  <c r="X33" i="8"/>
  <c r="Y33" i="8"/>
  <c r="U34" i="8"/>
  <c r="X34" i="8"/>
  <c r="Y34" i="8"/>
  <c r="U35" i="8"/>
  <c r="X35" i="8"/>
  <c r="Y35" i="8"/>
  <c r="Y25" i="8"/>
  <c r="X25" i="8"/>
  <c r="U25" i="8"/>
  <c r="U8" i="8"/>
  <c r="X8" i="8"/>
  <c r="Y8" i="8"/>
  <c r="U9" i="8"/>
  <c r="X9" i="8"/>
  <c r="Y9" i="8"/>
  <c r="U10" i="8"/>
  <c r="X10" i="8"/>
  <c r="Y10" i="8"/>
  <c r="U11" i="8"/>
  <c r="X11" i="8"/>
  <c r="Y11" i="8"/>
  <c r="U12" i="8"/>
  <c r="X12" i="8"/>
  <c r="Y12" i="8"/>
  <c r="U13" i="8"/>
  <c r="X13" i="8"/>
  <c r="Y13" i="8"/>
  <c r="U14" i="8"/>
  <c r="X14" i="8"/>
  <c r="Y14" i="8"/>
  <c r="U15" i="8"/>
  <c r="X15" i="8"/>
  <c r="Y15" i="8"/>
  <c r="U16" i="8"/>
  <c r="X16" i="8"/>
  <c r="Y16" i="8"/>
  <c r="U17" i="8"/>
  <c r="X17" i="8"/>
  <c r="Y17" i="8"/>
  <c r="Y7" i="8"/>
  <c r="X7" i="8"/>
  <c r="U7" i="8"/>
  <c r="L108" i="4"/>
  <c r="M108" i="4"/>
  <c r="P108" i="4"/>
  <c r="Q108" i="4"/>
  <c r="L110" i="4"/>
  <c r="M110" i="4"/>
  <c r="P110" i="4"/>
  <c r="Q110" i="4"/>
  <c r="D111" i="4"/>
  <c r="G111" i="4"/>
  <c r="H111" i="4"/>
  <c r="I111" i="4"/>
  <c r="J111" i="4"/>
  <c r="M111" i="4"/>
  <c r="P111" i="4"/>
  <c r="Q111" i="4"/>
  <c r="D113" i="4"/>
  <c r="G113" i="4"/>
  <c r="H113" i="4"/>
  <c r="I113" i="4"/>
  <c r="J113" i="4"/>
  <c r="M113" i="4"/>
  <c r="P113" i="4"/>
  <c r="Q113" i="4"/>
  <c r="V52" i="4"/>
  <c r="Y52" i="4"/>
  <c r="Z52" i="4"/>
  <c r="V53" i="4"/>
  <c r="Y53" i="4"/>
  <c r="Z53" i="4"/>
  <c r="V54" i="4"/>
  <c r="Y54" i="4"/>
  <c r="Z54" i="4"/>
  <c r="V55" i="4"/>
  <c r="Y55" i="4"/>
  <c r="Z55" i="4"/>
  <c r="V56" i="4"/>
  <c r="Y56" i="4"/>
  <c r="Z56" i="4"/>
  <c r="V57" i="4"/>
  <c r="Y57" i="4"/>
  <c r="Z57" i="4"/>
  <c r="V58" i="4"/>
  <c r="Y58" i="4"/>
  <c r="Z58" i="4"/>
  <c r="V59" i="4"/>
  <c r="Y59" i="4"/>
  <c r="Z59" i="4"/>
  <c r="V60" i="4"/>
  <c r="Y60" i="4"/>
  <c r="Z60" i="4"/>
  <c r="V61" i="4"/>
  <c r="Y61" i="4"/>
  <c r="Z61" i="4"/>
  <c r="V62" i="4"/>
  <c r="Y62" i="4"/>
  <c r="Z62" i="4"/>
  <c r="V63" i="4"/>
  <c r="Y63" i="4"/>
  <c r="Z63" i="4"/>
  <c r="V64" i="4"/>
  <c r="Y64" i="4"/>
  <c r="Z64" i="4"/>
  <c r="V65" i="4"/>
  <c r="Y65" i="4"/>
  <c r="Z65" i="4"/>
  <c r="V66" i="4"/>
  <c r="Y66" i="4"/>
  <c r="Z66" i="4"/>
  <c r="V67" i="4"/>
  <c r="Y67" i="4"/>
  <c r="Z67" i="4"/>
  <c r="V68" i="4"/>
  <c r="Y68" i="4"/>
  <c r="Z68" i="4"/>
  <c r="V69" i="4"/>
  <c r="Y69" i="4"/>
  <c r="Z69" i="4"/>
  <c r="V70" i="4"/>
  <c r="Y70" i="4"/>
  <c r="Z70" i="4"/>
  <c r="Z51" i="4"/>
  <c r="Y51" i="4"/>
  <c r="V51" i="4"/>
  <c r="V8" i="4"/>
  <c r="Y8" i="4"/>
  <c r="Z8" i="4"/>
  <c r="V9" i="4"/>
  <c r="Y9" i="4"/>
  <c r="Z9" i="4"/>
  <c r="V10" i="4"/>
  <c r="Y10" i="4"/>
  <c r="Z10" i="4"/>
  <c r="V11" i="4"/>
  <c r="Y11" i="4"/>
  <c r="Z11" i="4"/>
  <c r="V12" i="4"/>
  <c r="Y12" i="4"/>
  <c r="Z12" i="4"/>
  <c r="V13" i="4"/>
  <c r="Y13" i="4"/>
  <c r="Z13" i="4"/>
  <c r="V14" i="4"/>
  <c r="Y14" i="4"/>
  <c r="Z14" i="4"/>
  <c r="V15" i="4"/>
  <c r="Y15" i="4"/>
  <c r="Z15" i="4"/>
  <c r="V16" i="4"/>
  <c r="Y16" i="4"/>
  <c r="Z16" i="4"/>
  <c r="V17" i="4"/>
  <c r="Y17" i="4"/>
  <c r="Z17" i="4"/>
  <c r="V18" i="4"/>
  <c r="Y18" i="4"/>
  <c r="Z18" i="4"/>
  <c r="V19" i="4"/>
  <c r="Y19" i="4"/>
  <c r="Z19" i="4"/>
  <c r="V20" i="4"/>
  <c r="Y20" i="4"/>
  <c r="Z20" i="4"/>
  <c r="V21" i="4"/>
  <c r="Y21" i="4"/>
  <c r="Z21" i="4"/>
  <c r="V22" i="4"/>
  <c r="Y22" i="4"/>
  <c r="Z22" i="4"/>
  <c r="V23" i="4"/>
  <c r="Y23" i="4"/>
  <c r="Z23" i="4"/>
  <c r="V24" i="4"/>
  <c r="Y24" i="4"/>
  <c r="Z24" i="4"/>
  <c r="V25" i="4"/>
  <c r="Y25" i="4"/>
  <c r="Z25" i="4"/>
  <c r="V26" i="4"/>
  <c r="Y26" i="4"/>
  <c r="Z26" i="4"/>
  <c r="Z7" i="4"/>
  <c r="Y7" i="4"/>
  <c r="Y27" i="4" s="1"/>
  <c r="V7" i="4"/>
  <c r="U26" i="69"/>
  <c r="X26" i="69"/>
  <c r="Y26" i="69"/>
  <c r="U27" i="69"/>
  <c r="X27" i="69"/>
  <c r="Y27" i="69"/>
  <c r="U28" i="69"/>
  <c r="X28" i="69"/>
  <c r="Y28" i="69"/>
  <c r="U29" i="69"/>
  <c r="X29" i="69"/>
  <c r="Y29" i="69"/>
  <c r="U30" i="69"/>
  <c r="X30" i="69"/>
  <c r="Y30" i="69"/>
  <c r="U31" i="69"/>
  <c r="X31" i="69"/>
  <c r="Y31" i="69"/>
  <c r="U32" i="69"/>
  <c r="X32" i="69"/>
  <c r="Y32" i="69"/>
  <c r="U33" i="69"/>
  <c r="X33" i="69"/>
  <c r="Y33" i="69"/>
  <c r="U34" i="69"/>
  <c r="X34" i="69"/>
  <c r="Y34" i="69"/>
  <c r="U35" i="69"/>
  <c r="X35" i="69"/>
  <c r="Y35" i="69"/>
  <c r="Y25" i="69"/>
  <c r="X25" i="69"/>
  <c r="U25" i="69"/>
  <c r="U8" i="69"/>
  <c r="X8" i="69"/>
  <c r="Y8" i="69"/>
  <c r="U9" i="69"/>
  <c r="X9" i="69"/>
  <c r="Y9" i="69"/>
  <c r="U10" i="69"/>
  <c r="X10" i="69"/>
  <c r="Y10" i="69"/>
  <c r="U11" i="69"/>
  <c r="X11" i="69"/>
  <c r="Y11" i="69"/>
  <c r="U12" i="69"/>
  <c r="X12" i="69"/>
  <c r="Y12" i="69"/>
  <c r="U13" i="69"/>
  <c r="X13" i="69"/>
  <c r="Y13" i="69"/>
  <c r="U14" i="69"/>
  <c r="X14" i="69"/>
  <c r="Y14" i="69"/>
  <c r="U15" i="69"/>
  <c r="X15" i="69"/>
  <c r="Y15" i="69"/>
  <c r="U16" i="69"/>
  <c r="X16" i="69"/>
  <c r="Y16" i="69"/>
  <c r="U17" i="69"/>
  <c r="X17" i="69"/>
  <c r="Y17" i="69"/>
  <c r="Y7" i="69"/>
  <c r="X7" i="69"/>
  <c r="U7" i="69"/>
  <c r="U29" i="3"/>
  <c r="X29" i="3"/>
  <c r="Y29" i="3"/>
  <c r="U30" i="3"/>
  <c r="X30" i="3"/>
  <c r="Y30" i="3"/>
  <c r="U31" i="3"/>
  <c r="X31" i="3"/>
  <c r="Y31" i="3"/>
  <c r="U32" i="3"/>
  <c r="X32" i="3"/>
  <c r="Y32" i="3"/>
  <c r="U33" i="3"/>
  <c r="X33" i="3"/>
  <c r="Y33" i="3"/>
  <c r="U34" i="3"/>
  <c r="X34" i="3"/>
  <c r="Y34" i="3"/>
  <c r="U35" i="3"/>
  <c r="X35" i="3"/>
  <c r="Y35" i="3"/>
  <c r="U36" i="3"/>
  <c r="X36" i="3"/>
  <c r="Y36" i="3"/>
  <c r="U37" i="3"/>
  <c r="X37" i="3"/>
  <c r="Y37" i="3"/>
  <c r="U38" i="3"/>
  <c r="X38" i="3"/>
  <c r="Y38" i="3"/>
  <c r="U39" i="3"/>
  <c r="X39" i="3"/>
  <c r="Y39" i="3"/>
  <c r="U40" i="3"/>
  <c r="X40" i="3"/>
  <c r="Y40" i="3"/>
  <c r="U41" i="3"/>
  <c r="X41" i="3"/>
  <c r="Y41" i="3"/>
  <c r="Y28" i="3"/>
  <c r="X28" i="3"/>
  <c r="U28" i="3"/>
  <c r="U8" i="3"/>
  <c r="X8" i="3"/>
  <c r="Y8" i="3"/>
  <c r="U9" i="3"/>
  <c r="X9" i="3"/>
  <c r="Y9" i="3"/>
  <c r="U10" i="3"/>
  <c r="X10" i="3"/>
  <c r="Y10" i="3"/>
  <c r="U11" i="3"/>
  <c r="X11" i="3"/>
  <c r="Y11" i="3"/>
  <c r="U12" i="3"/>
  <c r="X12" i="3"/>
  <c r="Y12" i="3"/>
  <c r="U13" i="3"/>
  <c r="X13" i="3"/>
  <c r="Y13" i="3"/>
  <c r="U14" i="3"/>
  <c r="X14" i="3"/>
  <c r="Y14" i="3"/>
  <c r="U15" i="3"/>
  <c r="X15" i="3"/>
  <c r="Y15" i="3"/>
  <c r="U16" i="3"/>
  <c r="X16" i="3"/>
  <c r="Y16" i="3"/>
  <c r="U17" i="3"/>
  <c r="X17" i="3"/>
  <c r="Y17" i="3"/>
  <c r="U18" i="3"/>
  <c r="X18" i="3"/>
  <c r="Y18" i="3"/>
  <c r="U19" i="3"/>
  <c r="X19" i="3"/>
  <c r="Y19" i="3"/>
  <c r="U20" i="3"/>
  <c r="X20" i="3"/>
  <c r="Y20" i="3"/>
  <c r="Y7" i="3"/>
  <c r="X7" i="3"/>
  <c r="U7" i="3"/>
  <c r="L25" i="2"/>
  <c r="K15" i="37"/>
  <c r="B42" i="36"/>
  <c r="C42" i="36"/>
  <c r="D42" i="36"/>
  <c r="E42" i="36"/>
  <c r="F42" i="36"/>
  <c r="G42" i="36"/>
  <c r="H42" i="36"/>
  <c r="I42" i="36"/>
  <c r="J42" i="36"/>
  <c r="K42" i="36"/>
  <c r="O42" i="36"/>
  <c r="F43" i="36"/>
  <c r="H43" i="36"/>
  <c r="I43" i="36"/>
  <c r="J43" i="36"/>
  <c r="K43" i="36"/>
  <c r="O43" i="36"/>
  <c r="P43" i="36" s="1"/>
  <c r="B44" i="36"/>
  <c r="C44" i="36"/>
  <c r="D44" i="36"/>
  <c r="E44" i="36"/>
  <c r="F44" i="36"/>
  <c r="G44" i="36"/>
  <c r="H44" i="36"/>
  <c r="I44" i="36"/>
  <c r="J44" i="36"/>
  <c r="K44" i="36"/>
  <c r="O44" i="36"/>
  <c r="P44" i="36" s="1"/>
  <c r="B45" i="36"/>
  <c r="C45" i="36"/>
  <c r="D45" i="36"/>
  <c r="E45" i="36"/>
  <c r="F45" i="36"/>
  <c r="G45" i="36"/>
  <c r="H45" i="36"/>
  <c r="I45" i="36"/>
  <c r="J45" i="36"/>
  <c r="K45" i="36"/>
  <c r="O45" i="36"/>
  <c r="B46" i="36"/>
  <c r="C46" i="36"/>
  <c r="D46" i="36"/>
  <c r="E46" i="36"/>
  <c r="F46" i="36"/>
  <c r="G46" i="36"/>
  <c r="H46" i="36"/>
  <c r="I46" i="36"/>
  <c r="J46" i="36"/>
  <c r="K46" i="36"/>
  <c r="O46" i="36"/>
  <c r="B47" i="36"/>
  <c r="C47" i="36"/>
  <c r="D47" i="36"/>
  <c r="E47" i="36"/>
  <c r="F47" i="36"/>
  <c r="G47" i="36"/>
  <c r="H47" i="36"/>
  <c r="I47" i="36"/>
  <c r="J47" i="36"/>
  <c r="K47" i="36"/>
  <c r="O47" i="36"/>
  <c r="B48" i="36"/>
  <c r="C48" i="36"/>
  <c r="D48" i="36"/>
  <c r="E48" i="36"/>
  <c r="F48" i="36"/>
  <c r="G48" i="36"/>
  <c r="H48" i="36"/>
  <c r="I48" i="36"/>
  <c r="J48" i="36"/>
  <c r="K48" i="36"/>
  <c r="O48" i="36"/>
  <c r="B49" i="36"/>
  <c r="C49" i="36"/>
  <c r="D49" i="36"/>
  <c r="E49" i="36"/>
  <c r="F49" i="36"/>
  <c r="G49" i="36"/>
  <c r="H49" i="36"/>
  <c r="I49" i="36"/>
  <c r="J49" i="36"/>
  <c r="K49" i="36"/>
  <c r="O49" i="36"/>
  <c r="B50" i="36"/>
  <c r="C50" i="36"/>
  <c r="D50" i="36"/>
  <c r="E50" i="36"/>
  <c r="F50" i="36"/>
  <c r="G50" i="36"/>
  <c r="H50" i="36"/>
  <c r="I50" i="36"/>
  <c r="J50" i="36"/>
  <c r="K50" i="36"/>
  <c r="O50" i="36"/>
  <c r="B51" i="36"/>
  <c r="C51" i="36"/>
  <c r="D51" i="36"/>
  <c r="E51" i="36"/>
  <c r="F51" i="36"/>
  <c r="G51" i="36"/>
  <c r="H51" i="36"/>
  <c r="I51" i="36"/>
  <c r="J51" i="36"/>
  <c r="K51" i="36"/>
  <c r="O51" i="36"/>
  <c r="K41" i="36"/>
  <c r="K53" i="36"/>
  <c r="J35" i="36"/>
  <c r="K35" i="36"/>
  <c r="T35" i="36" s="1"/>
  <c r="N35" i="36"/>
  <c r="T18" i="36"/>
  <c r="K44" i="35"/>
  <c r="K35" i="35"/>
  <c r="P28" i="35"/>
  <c r="T15" i="35"/>
  <c r="K42" i="8"/>
  <c r="K43" i="8"/>
  <c r="K44" i="8"/>
  <c r="K45" i="8"/>
  <c r="K46" i="8"/>
  <c r="K48" i="8"/>
  <c r="K49" i="8"/>
  <c r="K50" i="8"/>
  <c r="K52" i="8"/>
  <c r="K54" i="8"/>
  <c r="K43" i="69"/>
  <c r="K44" i="69"/>
  <c r="K45" i="69"/>
  <c r="K46" i="69"/>
  <c r="K47" i="69"/>
  <c r="K55" i="69"/>
  <c r="K36" i="69"/>
  <c r="U36" i="69" s="1"/>
  <c r="P30" i="69"/>
  <c r="M20" i="38"/>
  <c r="M21" i="38"/>
  <c r="M22" i="38"/>
  <c r="M20" i="19"/>
  <c r="M21" i="19"/>
  <c r="M22" i="19"/>
  <c r="M28" i="70"/>
  <c r="V28" i="70" s="1"/>
  <c r="P28" i="70"/>
  <c r="M29" i="70"/>
  <c r="P29" i="70"/>
  <c r="P116" i="70" s="1"/>
  <c r="M30" i="70"/>
  <c r="P30" i="70"/>
  <c r="P43" i="70" s="1"/>
  <c r="M32" i="70"/>
  <c r="P32" i="70"/>
  <c r="P40" i="70" s="1"/>
  <c r="M33" i="70"/>
  <c r="M44" i="70" s="1"/>
  <c r="P33" i="70"/>
  <c r="M35" i="70"/>
  <c r="P35" i="70"/>
  <c r="M36" i="70"/>
  <c r="P36" i="70"/>
  <c r="M94" i="70"/>
  <c r="M95" i="70"/>
  <c r="M96" i="70"/>
  <c r="M97" i="70"/>
  <c r="M98" i="70"/>
  <c r="M99" i="70"/>
  <c r="M100" i="70"/>
  <c r="M101" i="70"/>
  <c r="M102" i="70"/>
  <c r="M103" i="70"/>
  <c r="M104" i="70"/>
  <c r="M105" i="70"/>
  <c r="M106" i="70"/>
  <c r="M107" i="70"/>
  <c r="M111" i="70"/>
  <c r="M112" i="70"/>
  <c r="M113" i="70"/>
  <c r="M114" i="70"/>
  <c r="M74" i="70"/>
  <c r="M87" i="70" s="1"/>
  <c r="M76" i="70"/>
  <c r="M77" i="70"/>
  <c r="M79" i="70"/>
  <c r="M80" i="70"/>
  <c r="M89" i="70" s="1"/>
  <c r="M83" i="70"/>
  <c r="D28" i="70"/>
  <c r="E28" i="70"/>
  <c r="F28" i="70"/>
  <c r="G28" i="70"/>
  <c r="H28" i="70"/>
  <c r="I28" i="70"/>
  <c r="J28" i="70"/>
  <c r="K28" i="70"/>
  <c r="L28" i="70"/>
  <c r="Q28" i="70"/>
  <c r="Z28" i="70" s="1"/>
  <c r="D29" i="70"/>
  <c r="E29" i="70"/>
  <c r="F29" i="70"/>
  <c r="G29" i="70"/>
  <c r="H29" i="70"/>
  <c r="I29" i="70"/>
  <c r="J29" i="70"/>
  <c r="K29" i="70"/>
  <c r="L29" i="70"/>
  <c r="Q29" i="70"/>
  <c r="M94" i="67"/>
  <c r="R107" i="67"/>
  <c r="M94" i="4"/>
  <c r="P94" i="4"/>
  <c r="M95" i="4"/>
  <c r="P95" i="4"/>
  <c r="M96" i="4"/>
  <c r="P96" i="4"/>
  <c r="M97" i="4"/>
  <c r="P97" i="4"/>
  <c r="M98" i="4"/>
  <c r="P98" i="4"/>
  <c r="M99" i="4"/>
  <c r="P99" i="4"/>
  <c r="M100" i="4"/>
  <c r="P100" i="4"/>
  <c r="M101" i="4"/>
  <c r="P101" i="4"/>
  <c r="M103" i="4"/>
  <c r="P103" i="4"/>
  <c r="M104" i="4"/>
  <c r="P104" i="4"/>
  <c r="M105" i="4"/>
  <c r="P105" i="4"/>
  <c r="M106" i="4"/>
  <c r="P106" i="4"/>
  <c r="M107" i="4"/>
  <c r="P107" i="4"/>
  <c r="M114" i="4"/>
  <c r="P114" i="4"/>
  <c r="D72" i="4"/>
  <c r="E72" i="4"/>
  <c r="F72" i="4"/>
  <c r="G72" i="4"/>
  <c r="H72" i="4"/>
  <c r="I72" i="4"/>
  <c r="J72" i="4"/>
  <c r="K72" i="4"/>
  <c r="L72" i="4"/>
  <c r="M72" i="4"/>
  <c r="P72" i="4"/>
  <c r="Y72" i="4" s="1"/>
  <c r="Q72" i="4"/>
  <c r="Z72" i="4" s="1"/>
  <c r="D73" i="4"/>
  <c r="E73" i="4"/>
  <c r="F73" i="4"/>
  <c r="G73" i="4"/>
  <c r="H73" i="4"/>
  <c r="I73" i="4"/>
  <c r="J73" i="4"/>
  <c r="K73" i="4"/>
  <c r="L73" i="4"/>
  <c r="M73" i="4"/>
  <c r="P73" i="4"/>
  <c r="Q73" i="4"/>
  <c r="D74" i="4"/>
  <c r="E74" i="4"/>
  <c r="F74" i="4"/>
  <c r="G74" i="4"/>
  <c r="H74" i="4"/>
  <c r="I74" i="4"/>
  <c r="J74" i="4"/>
  <c r="K74" i="4"/>
  <c r="L74" i="4"/>
  <c r="M74" i="4"/>
  <c r="V74" i="4" s="1"/>
  <c r="P74" i="4"/>
  <c r="Q74" i="4"/>
  <c r="Z74" i="4" s="1"/>
  <c r="D76" i="4"/>
  <c r="E76" i="4"/>
  <c r="F76" i="4"/>
  <c r="G76" i="4"/>
  <c r="H76" i="4"/>
  <c r="I76" i="4"/>
  <c r="J76" i="4"/>
  <c r="K76" i="4"/>
  <c r="L76" i="4"/>
  <c r="M76" i="4"/>
  <c r="P76" i="4"/>
  <c r="Q76" i="4"/>
  <c r="D77" i="4"/>
  <c r="E77" i="4"/>
  <c r="F77" i="4"/>
  <c r="G77" i="4"/>
  <c r="H77" i="4"/>
  <c r="I77" i="4"/>
  <c r="J77" i="4"/>
  <c r="K77" i="4"/>
  <c r="L77" i="4"/>
  <c r="L75" i="4" s="1"/>
  <c r="M77" i="4"/>
  <c r="P77" i="4"/>
  <c r="Q77" i="4"/>
  <c r="D79" i="4"/>
  <c r="E79" i="4"/>
  <c r="F79" i="4"/>
  <c r="G79" i="4"/>
  <c r="H79" i="4"/>
  <c r="I79" i="4"/>
  <c r="J79" i="4"/>
  <c r="K79" i="4"/>
  <c r="L79" i="4"/>
  <c r="M79" i="4"/>
  <c r="P79" i="4"/>
  <c r="Q79" i="4"/>
  <c r="D80" i="4"/>
  <c r="E80" i="4"/>
  <c r="F80" i="4"/>
  <c r="G80" i="4"/>
  <c r="H80" i="4"/>
  <c r="I80" i="4"/>
  <c r="J80" i="4"/>
  <c r="K80" i="4"/>
  <c r="L80" i="4"/>
  <c r="M80" i="4"/>
  <c r="P80" i="4"/>
  <c r="Q80" i="4"/>
  <c r="K18" i="69"/>
  <c r="U18" i="69" s="1"/>
  <c r="P12" i="69"/>
  <c r="P13" i="69"/>
  <c r="V52" i="68"/>
  <c r="Y52" i="68"/>
  <c r="V53" i="68"/>
  <c r="Y53" i="68"/>
  <c r="V54" i="68"/>
  <c r="Y54" i="68"/>
  <c r="V55" i="68"/>
  <c r="Y55" i="68"/>
  <c r="V56" i="68"/>
  <c r="Y56" i="68"/>
  <c r="V57" i="68"/>
  <c r="Y57" i="68"/>
  <c r="V58" i="68"/>
  <c r="Y58" i="68"/>
  <c r="V59" i="68"/>
  <c r="Y59" i="68"/>
  <c r="V60" i="68"/>
  <c r="Y60" i="68"/>
  <c r="V61" i="68"/>
  <c r="Y61" i="68"/>
  <c r="V62" i="68"/>
  <c r="Y62" i="68"/>
  <c r="V63" i="68"/>
  <c r="Y63" i="68"/>
  <c r="V64" i="68"/>
  <c r="Y64" i="68"/>
  <c r="V65" i="68"/>
  <c r="Y65" i="68"/>
  <c r="V66" i="68"/>
  <c r="Y66" i="68"/>
  <c r="V67" i="68"/>
  <c r="Y67" i="68"/>
  <c r="V68" i="68"/>
  <c r="Y68" i="68"/>
  <c r="V69" i="68"/>
  <c r="Y69" i="68"/>
  <c r="V70" i="68"/>
  <c r="Y70" i="68"/>
  <c r="Y51" i="68"/>
  <c r="V51" i="68"/>
  <c r="V8" i="68"/>
  <c r="Y8" i="68"/>
  <c r="V9" i="68"/>
  <c r="Y9" i="68"/>
  <c r="V10" i="68"/>
  <c r="Y10" i="68"/>
  <c r="V11" i="68"/>
  <c r="Y11" i="68"/>
  <c r="V12" i="68"/>
  <c r="Y12" i="68"/>
  <c r="V13" i="68"/>
  <c r="Y13" i="68"/>
  <c r="V14" i="68"/>
  <c r="Y14" i="68"/>
  <c r="V15" i="68"/>
  <c r="Y15" i="68"/>
  <c r="V16" i="68"/>
  <c r="Y16" i="68"/>
  <c r="V17" i="68"/>
  <c r="Y17" i="68"/>
  <c r="V18" i="68"/>
  <c r="Y18" i="68"/>
  <c r="V19" i="68"/>
  <c r="Y19" i="68"/>
  <c r="V20" i="68"/>
  <c r="Y20" i="68"/>
  <c r="V21" i="68"/>
  <c r="Y21" i="68"/>
  <c r="V22" i="68"/>
  <c r="Y22" i="68"/>
  <c r="V23" i="68"/>
  <c r="Y23" i="68"/>
  <c r="V24" i="68"/>
  <c r="Y24" i="68"/>
  <c r="V25" i="68"/>
  <c r="Y25" i="68"/>
  <c r="V26" i="68"/>
  <c r="Y26" i="68"/>
  <c r="Y7" i="68"/>
  <c r="V7" i="68"/>
  <c r="M114" i="68"/>
  <c r="D95" i="68"/>
  <c r="E95" i="68"/>
  <c r="F95" i="68"/>
  <c r="G95" i="68"/>
  <c r="H95" i="68"/>
  <c r="I95" i="68"/>
  <c r="J95" i="68"/>
  <c r="K95" i="68"/>
  <c r="L95" i="68"/>
  <c r="M95" i="68"/>
  <c r="P95" i="68"/>
  <c r="Q95" i="68"/>
  <c r="D96" i="68"/>
  <c r="E96" i="68"/>
  <c r="F96" i="68"/>
  <c r="G96" i="68"/>
  <c r="H96" i="68"/>
  <c r="I96" i="68"/>
  <c r="J96" i="68"/>
  <c r="K96" i="68"/>
  <c r="L96" i="68"/>
  <c r="M96" i="68"/>
  <c r="P96" i="68"/>
  <c r="Q96" i="68"/>
  <c r="D97" i="68"/>
  <c r="E97" i="68"/>
  <c r="F97" i="68"/>
  <c r="G97" i="68"/>
  <c r="H97" i="68"/>
  <c r="I97" i="68"/>
  <c r="J97" i="68"/>
  <c r="K97" i="68"/>
  <c r="L97" i="68"/>
  <c r="M97" i="68"/>
  <c r="P97" i="68"/>
  <c r="Q97" i="68"/>
  <c r="K98" i="68"/>
  <c r="L98" i="68"/>
  <c r="M98" i="68"/>
  <c r="P98" i="68"/>
  <c r="Q98" i="68"/>
  <c r="K99" i="68"/>
  <c r="L99" i="68"/>
  <c r="M99" i="68"/>
  <c r="P99" i="68"/>
  <c r="Q99" i="68"/>
  <c r="K100" i="68"/>
  <c r="L100" i="68"/>
  <c r="M100" i="68"/>
  <c r="P100" i="68"/>
  <c r="Q100" i="68"/>
  <c r="D101" i="68"/>
  <c r="E101" i="68"/>
  <c r="F101" i="68"/>
  <c r="G101" i="68"/>
  <c r="H101" i="68"/>
  <c r="I101" i="68"/>
  <c r="J101" i="68"/>
  <c r="K101" i="68"/>
  <c r="L101" i="68"/>
  <c r="M101" i="68"/>
  <c r="P101" i="68"/>
  <c r="Q101" i="68"/>
  <c r="D102" i="68"/>
  <c r="E102" i="68"/>
  <c r="F102" i="68"/>
  <c r="G102" i="68"/>
  <c r="H102" i="68"/>
  <c r="I102" i="68"/>
  <c r="J102" i="68"/>
  <c r="K102" i="68"/>
  <c r="L102" i="68"/>
  <c r="M102" i="68"/>
  <c r="P102" i="68"/>
  <c r="Q102" i="68"/>
  <c r="D103" i="68"/>
  <c r="E103" i="68"/>
  <c r="F103" i="68"/>
  <c r="G103" i="68"/>
  <c r="H103" i="68"/>
  <c r="I103" i="68"/>
  <c r="J103" i="68"/>
  <c r="K103" i="68"/>
  <c r="L103" i="68"/>
  <c r="M103" i="68"/>
  <c r="P103" i="68"/>
  <c r="Q103" i="68"/>
  <c r="D104" i="68"/>
  <c r="E104" i="68"/>
  <c r="F104" i="68"/>
  <c r="G104" i="68"/>
  <c r="H104" i="68"/>
  <c r="I104" i="68"/>
  <c r="J104" i="68"/>
  <c r="K104" i="68"/>
  <c r="L104" i="68"/>
  <c r="M104" i="68"/>
  <c r="P104" i="68"/>
  <c r="Q104" i="68"/>
  <c r="D105" i="68"/>
  <c r="E105" i="68"/>
  <c r="F105" i="68"/>
  <c r="G105" i="68"/>
  <c r="H105" i="68"/>
  <c r="I105" i="68"/>
  <c r="J105" i="68"/>
  <c r="K105" i="68"/>
  <c r="L105" i="68"/>
  <c r="M105" i="68"/>
  <c r="P105" i="68"/>
  <c r="Q105" i="68"/>
  <c r="D106" i="68"/>
  <c r="E106" i="68"/>
  <c r="F106" i="68"/>
  <c r="G106" i="68"/>
  <c r="H106" i="68"/>
  <c r="I106" i="68"/>
  <c r="J106" i="68"/>
  <c r="K106" i="68"/>
  <c r="L106" i="68"/>
  <c r="M106" i="68"/>
  <c r="P106" i="68"/>
  <c r="Q106" i="68"/>
  <c r="D107" i="68"/>
  <c r="E107" i="68"/>
  <c r="F107" i="68"/>
  <c r="G107" i="68"/>
  <c r="H107" i="68"/>
  <c r="I107" i="68"/>
  <c r="J107" i="68"/>
  <c r="K107" i="68"/>
  <c r="L107" i="68"/>
  <c r="M107" i="68"/>
  <c r="P107" i="68"/>
  <c r="Q107" i="68"/>
  <c r="L108" i="68"/>
  <c r="M108" i="68"/>
  <c r="P108" i="68"/>
  <c r="Q108" i="68"/>
  <c r="L110" i="68"/>
  <c r="M110" i="68"/>
  <c r="P110" i="68"/>
  <c r="Q110" i="68"/>
  <c r="D111" i="68"/>
  <c r="F111" i="68"/>
  <c r="G111" i="68"/>
  <c r="H111" i="68"/>
  <c r="I111" i="68"/>
  <c r="J111" i="68"/>
  <c r="L111" i="68"/>
  <c r="M111" i="68"/>
  <c r="P111" i="68"/>
  <c r="Q111" i="68"/>
  <c r="I112" i="68"/>
  <c r="D113" i="68"/>
  <c r="F113" i="68"/>
  <c r="G113" i="68"/>
  <c r="H113" i="68"/>
  <c r="I113" i="68"/>
  <c r="J113" i="68"/>
  <c r="L113" i="68"/>
  <c r="M113" i="68"/>
  <c r="P113" i="68"/>
  <c r="Q113" i="68"/>
  <c r="M94" i="68"/>
  <c r="P94" i="68"/>
  <c r="M72" i="68"/>
  <c r="V72" i="68" s="1"/>
  <c r="M73" i="68"/>
  <c r="M83" i="68" s="1"/>
  <c r="M74" i="68"/>
  <c r="M76" i="68"/>
  <c r="M77" i="68"/>
  <c r="M75" i="68" s="1"/>
  <c r="V75" i="68" s="1"/>
  <c r="M79" i="68"/>
  <c r="M85" i="68" s="1"/>
  <c r="M80" i="68"/>
  <c r="R59" i="68"/>
  <c r="V28" i="68"/>
  <c r="J42" i="3"/>
  <c r="J64" i="3"/>
  <c r="B50" i="3"/>
  <c r="C50" i="3"/>
  <c r="D50" i="3"/>
  <c r="E50" i="3"/>
  <c r="F50" i="3"/>
  <c r="G50" i="3"/>
  <c r="H50" i="3"/>
  <c r="I50" i="3"/>
  <c r="J50" i="3"/>
  <c r="K50" i="3"/>
  <c r="N50" i="3"/>
  <c r="O50" i="3"/>
  <c r="B51" i="3"/>
  <c r="C51" i="3"/>
  <c r="D51" i="3"/>
  <c r="E51" i="3"/>
  <c r="F51" i="3"/>
  <c r="G51" i="3"/>
  <c r="H51" i="3"/>
  <c r="I51" i="3"/>
  <c r="J51" i="3"/>
  <c r="K51" i="3"/>
  <c r="N51" i="3"/>
  <c r="O51" i="3"/>
  <c r="B52" i="3"/>
  <c r="C52" i="3"/>
  <c r="D52" i="3"/>
  <c r="E52" i="3"/>
  <c r="F52" i="3"/>
  <c r="G52" i="3"/>
  <c r="H52" i="3"/>
  <c r="I52" i="3"/>
  <c r="J52" i="3"/>
  <c r="K52" i="3"/>
  <c r="N52" i="3"/>
  <c r="O52" i="3"/>
  <c r="D53" i="3"/>
  <c r="F53" i="3"/>
  <c r="G53" i="3"/>
  <c r="H53" i="3"/>
  <c r="I53" i="3"/>
  <c r="J53" i="3"/>
  <c r="K53" i="3"/>
  <c r="O53" i="3"/>
  <c r="P53" i="3" s="1"/>
  <c r="B54" i="3"/>
  <c r="C54" i="3"/>
  <c r="D54" i="3"/>
  <c r="E54" i="3"/>
  <c r="F54" i="3"/>
  <c r="G54" i="3"/>
  <c r="H54" i="3"/>
  <c r="I54" i="3"/>
  <c r="J54" i="3"/>
  <c r="K54" i="3"/>
  <c r="N54" i="3"/>
  <c r="O54" i="3"/>
  <c r="B55" i="3"/>
  <c r="C55" i="3"/>
  <c r="D55" i="3"/>
  <c r="E55" i="3"/>
  <c r="F55" i="3"/>
  <c r="G55" i="3"/>
  <c r="H55" i="3"/>
  <c r="I55" i="3"/>
  <c r="J55" i="3"/>
  <c r="K55" i="3"/>
  <c r="N55" i="3"/>
  <c r="O55" i="3"/>
  <c r="B56" i="3"/>
  <c r="C56" i="3"/>
  <c r="D56" i="3"/>
  <c r="E56" i="3"/>
  <c r="F56" i="3"/>
  <c r="G56" i="3"/>
  <c r="H56" i="3"/>
  <c r="I56" i="3"/>
  <c r="J56" i="3"/>
  <c r="K56" i="3"/>
  <c r="N56" i="3"/>
  <c r="O56" i="3"/>
  <c r="B57" i="3"/>
  <c r="C57" i="3"/>
  <c r="D57" i="3"/>
  <c r="E57" i="3"/>
  <c r="F57" i="3"/>
  <c r="G57" i="3"/>
  <c r="H57" i="3"/>
  <c r="I57" i="3"/>
  <c r="J57" i="3"/>
  <c r="K57" i="3"/>
  <c r="N57" i="3"/>
  <c r="O57" i="3"/>
  <c r="B58" i="3"/>
  <c r="C58" i="3"/>
  <c r="D58" i="3"/>
  <c r="E58" i="3"/>
  <c r="F58" i="3"/>
  <c r="G58" i="3"/>
  <c r="H58" i="3"/>
  <c r="I58" i="3"/>
  <c r="J58" i="3"/>
  <c r="K58" i="3"/>
  <c r="N58" i="3"/>
  <c r="O58" i="3"/>
  <c r="B59" i="3"/>
  <c r="C59" i="3"/>
  <c r="D59" i="3"/>
  <c r="E59" i="3"/>
  <c r="F59" i="3"/>
  <c r="G59" i="3"/>
  <c r="H59" i="3"/>
  <c r="I59" i="3"/>
  <c r="J59" i="3"/>
  <c r="K59" i="3"/>
  <c r="N59" i="3"/>
  <c r="O59" i="3"/>
  <c r="B60" i="3"/>
  <c r="C60" i="3"/>
  <c r="D60" i="3"/>
  <c r="E60" i="3"/>
  <c r="F60" i="3"/>
  <c r="G60" i="3"/>
  <c r="H60" i="3"/>
  <c r="I60" i="3"/>
  <c r="J60" i="3"/>
  <c r="K60" i="3"/>
  <c r="N60" i="3"/>
  <c r="O60" i="3"/>
  <c r="B61" i="3"/>
  <c r="C61" i="3"/>
  <c r="D61" i="3"/>
  <c r="E61" i="3"/>
  <c r="F61" i="3"/>
  <c r="G61" i="3"/>
  <c r="H61" i="3"/>
  <c r="I61" i="3"/>
  <c r="J61" i="3"/>
  <c r="K61" i="3"/>
  <c r="N61" i="3"/>
  <c r="O61" i="3"/>
  <c r="B62" i="3"/>
  <c r="C62" i="3"/>
  <c r="D62" i="3"/>
  <c r="E62" i="3"/>
  <c r="F62" i="3"/>
  <c r="G62" i="3"/>
  <c r="H62" i="3"/>
  <c r="I62" i="3"/>
  <c r="J62" i="3"/>
  <c r="K62" i="3"/>
  <c r="N62" i="3"/>
  <c r="O62" i="3"/>
  <c r="J49" i="3"/>
  <c r="K49" i="3"/>
  <c r="N49" i="3"/>
  <c r="J21" i="3"/>
  <c r="L38" i="2"/>
  <c r="L39" i="2"/>
  <c r="L41" i="2"/>
  <c r="L42" i="2"/>
  <c r="L43" i="2"/>
  <c r="L44" i="2"/>
  <c r="L45" i="2"/>
  <c r="L46" i="2"/>
  <c r="E48" i="34"/>
  <c r="F48" i="34"/>
  <c r="G48" i="34"/>
  <c r="H48" i="34"/>
  <c r="I48" i="34"/>
  <c r="J48" i="34"/>
  <c r="K48" i="34"/>
  <c r="L48" i="34"/>
  <c r="M48" i="34"/>
  <c r="N48" i="34"/>
  <c r="R48" i="34"/>
  <c r="L50" i="34"/>
  <c r="M50" i="34"/>
  <c r="N50" i="34"/>
  <c r="R50" i="34"/>
  <c r="E51" i="34"/>
  <c r="F51" i="34"/>
  <c r="G51" i="34"/>
  <c r="H51" i="34"/>
  <c r="I51" i="34"/>
  <c r="J51" i="34"/>
  <c r="K51" i="34"/>
  <c r="L51" i="34"/>
  <c r="M51" i="34"/>
  <c r="N51" i="34"/>
  <c r="R51" i="34"/>
  <c r="E52" i="34"/>
  <c r="F52" i="34"/>
  <c r="G52" i="34"/>
  <c r="H52" i="34"/>
  <c r="I52" i="34"/>
  <c r="J52" i="34"/>
  <c r="K52" i="34"/>
  <c r="L52" i="34"/>
  <c r="M52" i="34"/>
  <c r="N52" i="34"/>
  <c r="R52" i="34"/>
  <c r="E53" i="34"/>
  <c r="F53" i="34"/>
  <c r="G53" i="34"/>
  <c r="H53" i="34"/>
  <c r="I53" i="34"/>
  <c r="J53" i="34"/>
  <c r="K53" i="34"/>
  <c r="L53" i="34"/>
  <c r="M53" i="34"/>
  <c r="N53" i="34"/>
  <c r="R53" i="34"/>
  <c r="M55" i="34"/>
  <c r="N55" i="34"/>
  <c r="R55" i="34"/>
  <c r="E56" i="34"/>
  <c r="F56" i="34"/>
  <c r="G56" i="34"/>
  <c r="H56" i="34"/>
  <c r="I56" i="34"/>
  <c r="J56" i="34"/>
  <c r="K56" i="34"/>
  <c r="L56" i="34"/>
  <c r="M56" i="34"/>
  <c r="N56" i="34"/>
  <c r="R56" i="34"/>
  <c r="F47" i="34"/>
  <c r="G47" i="34"/>
  <c r="H47" i="34"/>
  <c r="I47" i="34"/>
  <c r="J47" i="34"/>
  <c r="K47" i="34"/>
  <c r="L47" i="34"/>
  <c r="M47" i="34"/>
  <c r="N47" i="34"/>
  <c r="R47" i="34"/>
  <c r="E47" i="34"/>
  <c r="N38" i="34"/>
  <c r="Q38" i="34"/>
  <c r="N40" i="34"/>
  <c r="Q40" i="34"/>
  <c r="N41" i="34"/>
  <c r="Q41" i="34"/>
  <c r="N37" i="34"/>
  <c r="Z30" i="34" s="1"/>
  <c r="N29" i="34"/>
  <c r="Q18" i="34"/>
  <c r="N20" i="34"/>
  <c r="Q20" i="34"/>
  <c r="N21" i="34"/>
  <c r="Q21" i="34"/>
  <c r="N17" i="34"/>
  <c r="Z13" i="34" s="1"/>
  <c r="N9" i="34"/>
  <c r="W35" i="36" l="1"/>
  <c r="N52" i="36"/>
  <c r="P31" i="70"/>
  <c r="Y31" i="70" s="1"/>
  <c r="Y28" i="70"/>
  <c r="P115" i="70"/>
  <c r="P83" i="67"/>
  <c r="P84" i="67"/>
  <c r="Y72" i="67"/>
  <c r="V36" i="8"/>
  <c r="V37" i="8" s="1"/>
  <c r="L53" i="8"/>
  <c r="Y74" i="4"/>
  <c r="W73" i="4"/>
  <c r="V36" i="69"/>
  <c r="V37" i="69" s="1"/>
  <c r="L54" i="69"/>
  <c r="V8" i="38"/>
  <c r="V15" i="19"/>
  <c r="P44" i="70"/>
  <c r="M120" i="70"/>
  <c r="V29" i="70"/>
  <c r="R104" i="67"/>
  <c r="Y27" i="67"/>
  <c r="R105" i="67"/>
  <c r="K78" i="4"/>
  <c r="Y73" i="4"/>
  <c r="Y71" i="4"/>
  <c r="D75" i="4"/>
  <c r="Y71" i="68"/>
  <c r="V34" i="68"/>
  <c r="J63" i="3"/>
  <c r="Z9" i="34"/>
  <c r="Z15" i="19"/>
  <c r="Y15" i="19"/>
  <c r="Z8" i="19"/>
  <c r="Y8" i="19"/>
  <c r="M88" i="70"/>
  <c r="M131" i="70" s="1"/>
  <c r="M119" i="70"/>
  <c r="Z29" i="70"/>
  <c r="M39" i="70"/>
  <c r="M126" i="70" s="1"/>
  <c r="M116" i="70"/>
  <c r="Y30" i="70"/>
  <c r="P42" i="35"/>
  <c r="M83" i="67"/>
  <c r="M84" i="67"/>
  <c r="V76" i="67"/>
  <c r="V77" i="67"/>
  <c r="J78" i="4"/>
  <c r="P78" i="4"/>
  <c r="Y78" i="4" s="1"/>
  <c r="F78" i="4"/>
  <c r="E75" i="4"/>
  <c r="K54" i="69"/>
  <c r="M88" i="68"/>
  <c r="M131" i="68" s="1"/>
  <c r="V27" i="68"/>
  <c r="Y74" i="68"/>
  <c r="M117" i="68"/>
  <c r="N49" i="34"/>
  <c r="Z14" i="34"/>
  <c r="N60" i="34"/>
  <c r="Z8" i="34"/>
  <c r="M117" i="70"/>
  <c r="V30" i="70"/>
  <c r="M43" i="70"/>
  <c r="M130" i="70" s="1"/>
  <c r="V72" i="70"/>
  <c r="M115" i="70"/>
  <c r="P41" i="70"/>
  <c r="Z15" i="34"/>
  <c r="L32" i="2"/>
  <c r="M75" i="4"/>
  <c r="V77" i="4" s="1"/>
  <c r="V72" i="4"/>
  <c r="Y29" i="70"/>
  <c r="P39" i="70"/>
  <c r="Y27" i="68"/>
  <c r="V77" i="68"/>
  <c r="Q78" i="4"/>
  <c r="Y79" i="4" s="1"/>
  <c r="T15" i="37"/>
  <c r="T16" i="37" s="1"/>
  <c r="K43" i="37"/>
  <c r="M41" i="70"/>
  <c r="V73" i="4"/>
  <c r="V74" i="70"/>
  <c r="P45" i="70"/>
  <c r="Z7" i="34"/>
  <c r="Z10" i="34"/>
  <c r="Z11" i="34"/>
  <c r="Z12" i="34"/>
  <c r="Z16" i="34"/>
  <c r="Z18" i="34"/>
  <c r="R102" i="68"/>
  <c r="N19" i="34"/>
  <c r="Z19" i="34" s="1"/>
  <c r="V73" i="70"/>
  <c r="M34" i="70"/>
  <c r="V36" i="70" s="1"/>
  <c r="P88" i="67"/>
  <c r="P87" i="67"/>
  <c r="Y74" i="67"/>
  <c r="V31" i="68"/>
  <c r="Y33" i="70"/>
  <c r="K52" i="36"/>
  <c r="M78" i="67"/>
  <c r="V79" i="67" s="1"/>
  <c r="M89" i="67"/>
  <c r="V74" i="67"/>
  <c r="M87" i="67"/>
  <c r="R106" i="67"/>
  <c r="Z21" i="34"/>
  <c r="M85" i="70"/>
  <c r="P78" i="67"/>
  <c r="P85" i="67"/>
  <c r="Y73" i="67"/>
  <c r="T19" i="36"/>
  <c r="Z8" i="38"/>
  <c r="Q75" i="4"/>
  <c r="Z75" i="4" s="1"/>
  <c r="G75" i="4"/>
  <c r="M123" i="70"/>
  <c r="Y32" i="70"/>
  <c r="M85" i="67"/>
  <c r="T30" i="37"/>
  <c r="Z20" i="34"/>
  <c r="N61" i="34"/>
  <c r="P75" i="4"/>
  <c r="Y76" i="4" s="1"/>
  <c r="F75" i="4"/>
  <c r="M75" i="70"/>
  <c r="V75" i="70" s="1"/>
  <c r="M122" i="70"/>
  <c r="M45" i="70"/>
  <c r="M31" i="70"/>
  <c r="P75" i="67"/>
  <c r="T36" i="36"/>
  <c r="P89" i="67"/>
  <c r="Y8" i="38"/>
  <c r="M40" i="70"/>
  <c r="P34" i="70"/>
  <c r="Y34" i="70" s="1"/>
  <c r="M78" i="70"/>
  <c r="V78" i="70" s="1"/>
  <c r="M84" i="70"/>
  <c r="R114" i="67"/>
  <c r="H78" i="4"/>
  <c r="I75" i="4"/>
  <c r="G78" i="4"/>
  <c r="I78" i="4"/>
  <c r="M78" i="4"/>
  <c r="E78" i="4"/>
  <c r="L78" i="4"/>
  <c r="D78" i="4"/>
  <c r="K75" i="4"/>
  <c r="J75" i="4"/>
  <c r="H75" i="4"/>
  <c r="V29" i="68"/>
  <c r="P120" i="68"/>
  <c r="V30" i="68"/>
  <c r="M120" i="68"/>
  <c r="P115" i="68"/>
  <c r="V73" i="68"/>
  <c r="M87" i="68"/>
  <c r="M115" i="68"/>
  <c r="P122" i="68"/>
  <c r="V74" i="68"/>
  <c r="M119" i="68"/>
  <c r="Y73" i="68"/>
  <c r="P123" i="68"/>
  <c r="V76" i="68"/>
  <c r="M123" i="68"/>
  <c r="P117" i="68"/>
  <c r="Y72" i="68"/>
  <c r="V45" i="68"/>
  <c r="M126" i="68"/>
  <c r="M122" i="68"/>
  <c r="Y79" i="68"/>
  <c r="M130" i="68"/>
  <c r="M84" i="68"/>
  <c r="P116" i="68"/>
  <c r="M116" i="68"/>
  <c r="M89" i="68"/>
  <c r="Y77" i="68"/>
  <c r="P119" i="68"/>
  <c r="Y82" i="68"/>
  <c r="M78" i="68"/>
  <c r="V80" i="68" s="1"/>
  <c r="Z27" i="34"/>
  <c r="Z36" i="34"/>
  <c r="Z29" i="34"/>
  <c r="Z38" i="34"/>
  <c r="Z32" i="34"/>
  <c r="Z28" i="34"/>
  <c r="N58" i="34"/>
  <c r="Z41" i="34"/>
  <c r="N57" i="34"/>
  <c r="Z35" i="34"/>
  <c r="Z40" i="34"/>
  <c r="Z33" i="34"/>
  <c r="Z31" i="34"/>
  <c r="P42" i="70" l="1"/>
  <c r="Y44" i="70" s="1"/>
  <c r="P38" i="70"/>
  <c r="Y76" i="67"/>
  <c r="Y79" i="67"/>
  <c r="W80" i="4"/>
  <c r="W79" i="4"/>
  <c r="M86" i="70"/>
  <c r="V86" i="70" s="1"/>
  <c r="Z76" i="4"/>
  <c r="V35" i="68"/>
  <c r="V36" i="68"/>
  <c r="Y42" i="70"/>
  <c r="V80" i="70"/>
  <c r="Y80" i="67"/>
  <c r="Z77" i="4"/>
  <c r="V32" i="68"/>
  <c r="Y85" i="68"/>
  <c r="Y83" i="68"/>
  <c r="M118" i="68"/>
  <c r="M127" i="70"/>
  <c r="M132" i="68"/>
  <c r="Y38" i="70"/>
  <c r="Y40" i="70"/>
  <c r="M82" i="70"/>
  <c r="V85" i="70" s="1"/>
  <c r="V76" i="70"/>
  <c r="V77" i="70"/>
  <c r="Y78" i="67"/>
  <c r="Z78" i="4"/>
  <c r="Y80" i="4"/>
  <c r="P86" i="67"/>
  <c r="Y89" i="68"/>
  <c r="M127" i="68"/>
  <c r="V78" i="4"/>
  <c r="Y75" i="67"/>
  <c r="V79" i="70"/>
  <c r="Y43" i="70"/>
  <c r="Y84" i="68"/>
  <c r="V75" i="4"/>
  <c r="V76" i="4"/>
  <c r="Y35" i="70"/>
  <c r="M42" i="70"/>
  <c r="V43" i="70" s="1"/>
  <c r="M132" i="70"/>
  <c r="M128" i="70"/>
  <c r="M121" i="70"/>
  <c r="V34" i="70"/>
  <c r="P82" i="67"/>
  <c r="Y36" i="70"/>
  <c r="Y77" i="67"/>
  <c r="Y41" i="70"/>
  <c r="M118" i="70"/>
  <c r="V31" i="70"/>
  <c r="V33" i="70"/>
  <c r="U29" i="2"/>
  <c r="U24" i="2"/>
  <c r="U27" i="2"/>
  <c r="U30" i="2"/>
  <c r="U23" i="2"/>
  <c r="U31" i="2"/>
  <c r="U28" i="2"/>
  <c r="U26" i="2"/>
  <c r="M82" i="67"/>
  <c r="V85" i="67" s="1"/>
  <c r="V78" i="67"/>
  <c r="V33" i="68"/>
  <c r="V32" i="70"/>
  <c r="Y75" i="4"/>
  <c r="V80" i="67"/>
  <c r="M86" i="67"/>
  <c r="V89" i="67" s="1"/>
  <c r="Y77" i="4"/>
  <c r="V35" i="70"/>
  <c r="Y39" i="70"/>
  <c r="U25" i="2"/>
  <c r="M38" i="70"/>
  <c r="V41" i="70" s="1"/>
  <c r="M128" i="68"/>
  <c r="P121" i="68"/>
  <c r="Y78" i="68"/>
  <c r="P118" i="68"/>
  <c r="Y75" i="68"/>
  <c r="V40" i="68"/>
  <c r="Y76" i="68"/>
  <c r="Y80" i="68"/>
  <c r="M121" i="68"/>
  <c r="V78" i="68"/>
  <c r="V79" i="68"/>
  <c r="V42" i="68"/>
  <c r="V44" i="68"/>
  <c r="V43" i="68"/>
  <c r="M82" i="68"/>
  <c r="V84" i="68" s="1"/>
  <c r="M86" i="68"/>
  <c r="V89" i="68" s="1"/>
  <c r="K12" i="39"/>
  <c r="T12" i="39" s="1"/>
  <c r="T13" i="39" s="1"/>
  <c r="M28" i="67"/>
  <c r="M29" i="67"/>
  <c r="M30" i="67"/>
  <c r="M43" i="67" s="1"/>
  <c r="M32" i="67"/>
  <c r="M33" i="67"/>
  <c r="M35" i="67"/>
  <c r="M36" i="67"/>
  <c r="M45" i="67" s="1"/>
  <c r="M132" i="67" s="1"/>
  <c r="K36" i="8"/>
  <c r="U36" i="8" s="1"/>
  <c r="K18" i="8"/>
  <c r="U18" i="8" s="1"/>
  <c r="M28" i="4"/>
  <c r="M29" i="4"/>
  <c r="M30" i="4"/>
  <c r="M32" i="4"/>
  <c r="M33" i="4"/>
  <c r="M35" i="4"/>
  <c r="M36" i="4"/>
  <c r="M83" i="4"/>
  <c r="M87" i="4"/>
  <c r="M88" i="4"/>
  <c r="M85" i="4"/>
  <c r="M89" i="4"/>
  <c r="D22" i="2"/>
  <c r="E22" i="2"/>
  <c r="F22" i="2"/>
  <c r="G22" i="2"/>
  <c r="H22" i="2"/>
  <c r="I22" i="2"/>
  <c r="J22" i="2"/>
  <c r="K22" i="2"/>
  <c r="L22" i="2"/>
  <c r="P22" i="2"/>
  <c r="C22" i="2"/>
  <c r="D7" i="2"/>
  <c r="E7" i="2"/>
  <c r="F7" i="2"/>
  <c r="G7" i="2"/>
  <c r="H7" i="2"/>
  <c r="I7" i="2"/>
  <c r="J7" i="2"/>
  <c r="K7" i="2"/>
  <c r="L7" i="2"/>
  <c r="O7" i="2"/>
  <c r="O37" i="2" s="1"/>
  <c r="P7" i="2"/>
  <c r="C7" i="2"/>
  <c r="L10" i="2"/>
  <c r="F34" i="34"/>
  <c r="G34" i="34"/>
  <c r="H34" i="34"/>
  <c r="I34" i="34"/>
  <c r="J34" i="34"/>
  <c r="K34" i="34"/>
  <c r="L34" i="34"/>
  <c r="L54" i="34" s="1"/>
  <c r="M34" i="34"/>
  <c r="N34" i="34"/>
  <c r="N54" i="34" s="1"/>
  <c r="Q34" i="34"/>
  <c r="R34" i="34"/>
  <c r="E34" i="34"/>
  <c r="J12" i="39"/>
  <c r="J29" i="39"/>
  <c r="J30" i="39"/>
  <c r="J31" i="39"/>
  <c r="J32" i="39"/>
  <c r="J33" i="39"/>
  <c r="J35" i="39"/>
  <c r="J29" i="37"/>
  <c r="J15" i="37"/>
  <c r="J44" i="37"/>
  <c r="B36" i="37"/>
  <c r="C36" i="37"/>
  <c r="D36" i="37"/>
  <c r="E36" i="37"/>
  <c r="F36" i="37"/>
  <c r="G36" i="37"/>
  <c r="H36" i="37"/>
  <c r="I36" i="37"/>
  <c r="J36" i="37"/>
  <c r="O36" i="37"/>
  <c r="B37" i="37"/>
  <c r="C37" i="37"/>
  <c r="D37" i="37"/>
  <c r="E37" i="37"/>
  <c r="F37" i="37"/>
  <c r="G37" i="37"/>
  <c r="H37" i="37"/>
  <c r="I37" i="37"/>
  <c r="J37" i="37"/>
  <c r="O37" i="37"/>
  <c r="P37" i="37" s="1"/>
  <c r="B38" i="37"/>
  <c r="C38" i="37"/>
  <c r="D38" i="37"/>
  <c r="E38" i="37"/>
  <c r="F38" i="37"/>
  <c r="G38" i="37"/>
  <c r="H38" i="37"/>
  <c r="I38" i="37"/>
  <c r="J38" i="37"/>
  <c r="O38" i="37"/>
  <c r="B39" i="37"/>
  <c r="C39" i="37"/>
  <c r="D39" i="37"/>
  <c r="E39" i="37"/>
  <c r="F39" i="37"/>
  <c r="G39" i="37"/>
  <c r="H39" i="37"/>
  <c r="I39" i="37"/>
  <c r="J39" i="37"/>
  <c r="O39" i="37"/>
  <c r="C35" i="37"/>
  <c r="D35" i="37"/>
  <c r="E35" i="37"/>
  <c r="F35" i="37"/>
  <c r="G35" i="37"/>
  <c r="H35" i="37"/>
  <c r="I35" i="37"/>
  <c r="J35" i="37"/>
  <c r="O35" i="37"/>
  <c r="L20" i="38"/>
  <c r="Q20" i="38"/>
  <c r="L21" i="38"/>
  <c r="Q21" i="38"/>
  <c r="L22" i="38"/>
  <c r="Q22" i="38"/>
  <c r="L20" i="19"/>
  <c r="Q20" i="19"/>
  <c r="L21" i="19"/>
  <c r="Q21" i="19"/>
  <c r="L22" i="19"/>
  <c r="Q22" i="19"/>
  <c r="B53" i="36"/>
  <c r="C53" i="36"/>
  <c r="D53" i="36"/>
  <c r="E53" i="36"/>
  <c r="F53" i="36"/>
  <c r="G53" i="36"/>
  <c r="H53" i="36"/>
  <c r="I53" i="36"/>
  <c r="J53" i="36"/>
  <c r="O53" i="36"/>
  <c r="P50" i="36"/>
  <c r="C41" i="36"/>
  <c r="D41" i="36"/>
  <c r="E41" i="36"/>
  <c r="F41" i="36"/>
  <c r="G41" i="36"/>
  <c r="H41" i="36"/>
  <c r="I41" i="36"/>
  <c r="J41" i="36"/>
  <c r="O41" i="36"/>
  <c r="P33" i="36"/>
  <c r="P16" i="36"/>
  <c r="J52" i="36"/>
  <c r="J44" i="35"/>
  <c r="J35" i="35"/>
  <c r="P24" i="35"/>
  <c r="P10" i="35"/>
  <c r="P14" i="35"/>
  <c r="J36" i="8"/>
  <c r="J18" i="8"/>
  <c r="J42" i="8"/>
  <c r="N42" i="8"/>
  <c r="J43" i="8"/>
  <c r="N43" i="8"/>
  <c r="J44" i="8"/>
  <c r="N44" i="8"/>
  <c r="J45" i="8"/>
  <c r="N45" i="8"/>
  <c r="J46" i="8"/>
  <c r="N46" i="8"/>
  <c r="J47" i="8"/>
  <c r="J48" i="8"/>
  <c r="N48" i="8"/>
  <c r="J49" i="8"/>
  <c r="N49" i="8"/>
  <c r="J50" i="8"/>
  <c r="N50" i="8"/>
  <c r="N51" i="8"/>
  <c r="J52" i="8"/>
  <c r="N52" i="8"/>
  <c r="J54" i="8"/>
  <c r="N54" i="8"/>
  <c r="J18" i="69"/>
  <c r="J36" i="69"/>
  <c r="J43" i="69"/>
  <c r="J44" i="69"/>
  <c r="J45" i="69"/>
  <c r="J46" i="69"/>
  <c r="J47" i="69"/>
  <c r="J55" i="69"/>
  <c r="B36" i="69"/>
  <c r="S36" i="69" s="1"/>
  <c r="C36" i="69"/>
  <c r="D36" i="69"/>
  <c r="E36" i="69"/>
  <c r="F36" i="69"/>
  <c r="G36" i="69"/>
  <c r="H36" i="69"/>
  <c r="I36" i="69"/>
  <c r="N36" i="69"/>
  <c r="X36" i="69" s="1"/>
  <c r="X37" i="69" s="1"/>
  <c r="O36" i="69"/>
  <c r="Y36" i="69" s="1"/>
  <c r="D112" i="70"/>
  <c r="E112" i="70"/>
  <c r="F112" i="70"/>
  <c r="G112" i="70"/>
  <c r="H112" i="70"/>
  <c r="I112" i="70"/>
  <c r="J112" i="70"/>
  <c r="L112" i="70"/>
  <c r="Q112" i="70"/>
  <c r="K110" i="70"/>
  <c r="K102" i="70"/>
  <c r="L102" i="70"/>
  <c r="Q102" i="70"/>
  <c r="Q114" i="70"/>
  <c r="L114" i="70"/>
  <c r="K114" i="70"/>
  <c r="J114" i="70"/>
  <c r="I114" i="70"/>
  <c r="H114" i="70"/>
  <c r="G114" i="70"/>
  <c r="F114" i="70"/>
  <c r="E114" i="70"/>
  <c r="D114" i="70"/>
  <c r="Q113" i="70"/>
  <c r="L113" i="70"/>
  <c r="J113" i="70"/>
  <c r="I113" i="70"/>
  <c r="H113" i="70"/>
  <c r="G113" i="70"/>
  <c r="D113" i="70"/>
  <c r="Q111" i="70"/>
  <c r="L111" i="70"/>
  <c r="J111" i="70"/>
  <c r="I111" i="70"/>
  <c r="H111" i="70"/>
  <c r="G111" i="70"/>
  <c r="F111" i="70"/>
  <c r="D111" i="70"/>
  <c r="Q110" i="70"/>
  <c r="Q108" i="70"/>
  <c r="Q107" i="70"/>
  <c r="L107" i="70"/>
  <c r="K107" i="70"/>
  <c r="J107" i="70"/>
  <c r="I107" i="70"/>
  <c r="H107" i="70"/>
  <c r="G107" i="70"/>
  <c r="F107" i="70"/>
  <c r="E107" i="70"/>
  <c r="D107" i="70"/>
  <c r="Q106" i="70"/>
  <c r="L106" i="70"/>
  <c r="K106" i="70"/>
  <c r="J106" i="70"/>
  <c r="I106" i="70"/>
  <c r="H106" i="70"/>
  <c r="G106" i="70"/>
  <c r="F106" i="70"/>
  <c r="E106" i="70"/>
  <c r="D106" i="70"/>
  <c r="Q105" i="70"/>
  <c r="L105" i="70"/>
  <c r="K105" i="70"/>
  <c r="J105" i="70"/>
  <c r="I105" i="70"/>
  <c r="H105" i="70"/>
  <c r="G105" i="70"/>
  <c r="F105" i="70"/>
  <c r="E105" i="70"/>
  <c r="D105" i="70"/>
  <c r="Q104" i="70"/>
  <c r="L104" i="70"/>
  <c r="K104" i="70"/>
  <c r="J104" i="70"/>
  <c r="I104" i="70"/>
  <c r="H104" i="70"/>
  <c r="G104" i="70"/>
  <c r="F104" i="70"/>
  <c r="E104" i="70"/>
  <c r="D104" i="70"/>
  <c r="Q103" i="70"/>
  <c r="L103" i="70"/>
  <c r="K103" i="70"/>
  <c r="J103" i="70"/>
  <c r="I103" i="70"/>
  <c r="H103" i="70"/>
  <c r="G103" i="70"/>
  <c r="F103" i="70"/>
  <c r="E103" i="70"/>
  <c r="D103" i="70"/>
  <c r="J102" i="70"/>
  <c r="I102" i="70"/>
  <c r="H102" i="70"/>
  <c r="G102" i="70"/>
  <c r="F102" i="70"/>
  <c r="E102" i="70"/>
  <c r="D102" i="70"/>
  <c r="Q101" i="70"/>
  <c r="L101" i="70"/>
  <c r="K101" i="70"/>
  <c r="J101" i="70"/>
  <c r="I101" i="70"/>
  <c r="H101" i="70"/>
  <c r="G101" i="70"/>
  <c r="F101" i="70"/>
  <c r="E101" i="70"/>
  <c r="D101" i="70"/>
  <c r="Q100" i="70"/>
  <c r="L100" i="70"/>
  <c r="K100" i="70"/>
  <c r="Q99" i="70"/>
  <c r="L99" i="70"/>
  <c r="K99" i="70"/>
  <c r="Q98" i="70"/>
  <c r="L98" i="70"/>
  <c r="K98" i="70"/>
  <c r="Q97" i="70"/>
  <c r="L97" i="70"/>
  <c r="K97" i="70"/>
  <c r="J97" i="70"/>
  <c r="I97" i="70"/>
  <c r="H97" i="70"/>
  <c r="G97" i="70"/>
  <c r="F97" i="70"/>
  <c r="E97" i="70"/>
  <c r="D97" i="70"/>
  <c r="Q96" i="70"/>
  <c r="L96" i="70"/>
  <c r="K96" i="70"/>
  <c r="J96" i="70"/>
  <c r="I96" i="70"/>
  <c r="H96" i="70"/>
  <c r="G96" i="70"/>
  <c r="F96" i="70"/>
  <c r="E96" i="70"/>
  <c r="D96" i="70"/>
  <c r="Q95" i="70"/>
  <c r="L95" i="70"/>
  <c r="K95" i="70"/>
  <c r="J95" i="70"/>
  <c r="I95" i="70"/>
  <c r="H95" i="70"/>
  <c r="G95" i="70"/>
  <c r="F95" i="70"/>
  <c r="E95" i="70"/>
  <c r="D95" i="70"/>
  <c r="Q94" i="70"/>
  <c r="L94" i="70"/>
  <c r="K94" i="70"/>
  <c r="J94" i="70"/>
  <c r="I94" i="70"/>
  <c r="H94" i="70"/>
  <c r="G94" i="70"/>
  <c r="F94" i="70"/>
  <c r="E94" i="70"/>
  <c r="D94" i="70"/>
  <c r="Q80" i="70"/>
  <c r="P80" i="70"/>
  <c r="P123" i="70" s="1"/>
  <c r="L80" i="70"/>
  <c r="L89" i="70" s="1"/>
  <c r="K80" i="70"/>
  <c r="J80" i="70"/>
  <c r="I80" i="70"/>
  <c r="I89" i="70" s="1"/>
  <c r="H80" i="70"/>
  <c r="G80" i="70"/>
  <c r="G89" i="70" s="1"/>
  <c r="F80" i="70"/>
  <c r="F89" i="70" s="1"/>
  <c r="E80" i="70"/>
  <c r="E89" i="70" s="1"/>
  <c r="D80" i="70"/>
  <c r="D89" i="70" s="1"/>
  <c r="Q79" i="70"/>
  <c r="P79" i="70"/>
  <c r="P122" i="70" s="1"/>
  <c r="L79" i="70"/>
  <c r="L85" i="70" s="1"/>
  <c r="K79" i="70"/>
  <c r="K85" i="70" s="1"/>
  <c r="J79" i="70"/>
  <c r="I79" i="70"/>
  <c r="H79" i="70"/>
  <c r="G79" i="70"/>
  <c r="F79" i="70"/>
  <c r="E79" i="70"/>
  <c r="D79" i="70"/>
  <c r="D85" i="70" s="1"/>
  <c r="Q77" i="70"/>
  <c r="P77" i="70"/>
  <c r="P120" i="70" s="1"/>
  <c r="L77" i="70"/>
  <c r="K77" i="70"/>
  <c r="J77" i="70"/>
  <c r="J88" i="70" s="1"/>
  <c r="I77" i="70"/>
  <c r="I88" i="70" s="1"/>
  <c r="H77" i="70"/>
  <c r="H88" i="70" s="1"/>
  <c r="G77" i="70"/>
  <c r="G88" i="70" s="1"/>
  <c r="F77" i="70"/>
  <c r="F88" i="70" s="1"/>
  <c r="E77" i="70"/>
  <c r="E88" i="70" s="1"/>
  <c r="D77" i="70"/>
  <c r="D88" i="70" s="1"/>
  <c r="Q76" i="70"/>
  <c r="P76" i="70"/>
  <c r="P119" i="70" s="1"/>
  <c r="L76" i="70"/>
  <c r="K76" i="70"/>
  <c r="J76" i="70"/>
  <c r="J84" i="70" s="1"/>
  <c r="I76" i="70"/>
  <c r="I84" i="70" s="1"/>
  <c r="H76" i="70"/>
  <c r="H84" i="70" s="1"/>
  <c r="G76" i="70"/>
  <c r="G84" i="70" s="1"/>
  <c r="F76" i="70"/>
  <c r="F84" i="70" s="1"/>
  <c r="E76" i="70"/>
  <c r="D76" i="70"/>
  <c r="D84" i="70" s="1"/>
  <c r="Q74" i="70"/>
  <c r="P74" i="70"/>
  <c r="P117" i="70" s="1"/>
  <c r="L74" i="70"/>
  <c r="K74" i="70"/>
  <c r="J74" i="70"/>
  <c r="I74" i="70"/>
  <c r="H74" i="70"/>
  <c r="G74" i="70"/>
  <c r="F74" i="70"/>
  <c r="F87" i="70" s="1"/>
  <c r="E74" i="70"/>
  <c r="E87" i="70" s="1"/>
  <c r="D74" i="70"/>
  <c r="I83" i="70"/>
  <c r="Z72" i="70"/>
  <c r="Y72" i="70"/>
  <c r="R71" i="70"/>
  <c r="U70" i="70"/>
  <c r="T70" i="70"/>
  <c r="R70" i="70"/>
  <c r="U69" i="70"/>
  <c r="T69" i="70"/>
  <c r="U68" i="70"/>
  <c r="T68" i="70"/>
  <c r="R68" i="70"/>
  <c r="U67" i="70"/>
  <c r="T67" i="70"/>
  <c r="R67" i="70"/>
  <c r="U66" i="70"/>
  <c r="T66" i="70"/>
  <c r="U65" i="70"/>
  <c r="T65" i="70"/>
  <c r="R65" i="70"/>
  <c r="U64" i="70"/>
  <c r="T64" i="70"/>
  <c r="R64" i="70"/>
  <c r="U63" i="70"/>
  <c r="T63" i="70"/>
  <c r="R63" i="70"/>
  <c r="U62" i="70"/>
  <c r="T62" i="70"/>
  <c r="R62" i="70"/>
  <c r="U61" i="70"/>
  <c r="T61" i="70"/>
  <c r="R61" i="70"/>
  <c r="U60" i="70"/>
  <c r="T60" i="70"/>
  <c r="R60" i="70"/>
  <c r="U59" i="70"/>
  <c r="T59" i="70"/>
  <c r="U58" i="70"/>
  <c r="T58" i="70"/>
  <c r="R58" i="70"/>
  <c r="U57" i="70"/>
  <c r="T57" i="70"/>
  <c r="R57" i="70"/>
  <c r="U56" i="70"/>
  <c r="T56" i="70"/>
  <c r="R56" i="70"/>
  <c r="U55" i="70"/>
  <c r="T55" i="70"/>
  <c r="R55" i="70"/>
  <c r="U54" i="70"/>
  <c r="T54" i="70"/>
  <c r="R54" i="70"/>
  <c r="U53" i="70"/>
  <c r="T53" i="70"/>
  <c r="R53" i="70"/>
  <c r="U52" i="70"/>
  <c r="T52" i="70"/>
  <c r="R52" i="70"/>
  <c r="Y71" i="70"/>
  <c r="U51" i="70"/>
  <c r="T51" i="70"/>
  <c r="R51" i="70"/>
  <c r="Q36" i="70"/>
  <c r="L36" i="70"/>
  <c r="L45" i="70" s="1"/>
  <c r="K36" i="70"/>
  <c r="K45" i="70" s="1"/>
  <c r="J36" i="70"/>
  <c r="J45" i="70" s="1"/>
  <c r="I36" i="70"/>
  <c r="I45" i="70" s="1"/>
  <c r="H36" i="70"/>
  <c r="H45" i="70" s="1"/>
  <c r="G36" i="70"/>
  <c r="G45" i="70" s="1"/>
  <c r="F36" i="70"/>
  <c r="F45" i="70" s="1"/>
  <c r="E36" i="70"/>
  <c r="E45" i="70" s="1"/>
  <c r="D36" i="70"/>
  <c r="D45" i="70" s="1"/>
  <c r="Q35" i="70"/>
  <c r="L35" i="70"/>
  <c r="L41" i="70" s="1"/>
  <c r="K35" i="70"/>
  <c r="K41" i="70" s="1"/>
  <c r="J35" i="70"/>
  <c r="J41" i="70" s="1"/>
  <c r="I35" i="70"/>
  <c r="I41" i="70" s="1"/>
  <c r="H35" i="70"/>
  <c r="H41" i="70" s="1"/>
  <c r="G35" i="70"/>
  <c r="G41" i="70" s="1"/>
  <c r="F35" i="70"/>
  <c r="F41" i="70" s="1"/>
  <c r="E35" i="70"/>
  <c r="E41" i="70" s="1"/>
  <c r="D35" i="70"/>
  <c r="D41" i="70" s="1"/>
  <c r="Q33" i="70"/>
  <c r="L33" i="70"/>
  <c r="L44" i="70" s="1"/>
  <c r="K33" i="70"/>
  <c r="K44" i="70" s="1"/>
  <c r="J33" i="70"/>
  <c r="J44" i="70" s="1"/>
  <c r="I33" i="70"/>
  <c r="I44" i="70" s="1"/>
  <c r="H33" i="70"/>
  <c r="H44" i="70" s="1"/>
  <c r="G33" i="70"/>
  <c r="G44" i="70" s="1"/>
  <c r="F33" i="70"/>
  <c r="F44" i="70" s="1"/>
  <c r="E33" i="70"/>
  <c r="E44" i="70" s="1"/>
  <c r="D33" i="70"/>
  <c r="D44" i="70" s="1"/>
  <c r="Q32" i="70"/>
  <c r="L32" i="70"/>
  <c r="L40" i="70" s="1"/>
  <c r="K32" i="70"/>
  <c r="K40" i="70" s="1"/>
  <c r="J32" i="70"/>
  <c r="J40" i="70" s="1"/>
  <c r="I32" i="70"/>
  <c r="I40" i="70" s="1"/>
  <c r="H32" i="70"/>
  <c r="H40" i="70" s="1"/>
  <c r="G32" i="70"/>
  <c r="G40" i="70" s="1"/>
  <c r="F32" i="70"/>
  <c r="F40" i="70" s="1"/>
  <c r="E32" i="70"/>
  <c r="E40" i="70" s="1"/>
  <c r="D32" i="70"/>
  <c r="D40" i="70" s="1"/>
  <c r="Q30" i="70"/>
  <c r="L30" i="70"/>
  <c r="L43" i="70" s="1"/>
  <c r="K30" i="70"/>
  <c r="K43" i="70" s="1"/>
  <c r="J30" i="70"/>
  <c r="J43" i="70" s="1"/>
  <c r="I30" i="70"/>
  <c r="I43" i="70" s="1"/>
  <c r="H30" i="70"/>
  <c r="H43" i="70" s="1"/>
  <c r="G30" i="70"/>
  <c r="G43" i="70" s="1"/>
  <c r="F30" i="70"/>
  <c r="F43" i="70" s="1"/>
  <c r="E30" i="70"/>
  <c r="E43" i="70" s="1"/>
  <c r="D30" i="70"/>
  <c r="D43" i="70" s="1"/>
  <c r="Q39" i="70"/>
  <c r="L39" i="70"/>
  <c r="K39" i="70"/>
  <c r="J39" i="70"/>
  <c r="I39" i="70"/>
  <c r="H39" i="70"/>
  <c r="G39" i="70"/>
  <c r="F39" i="70"/>
  <c r="E39" i="70"/>
  <c r="D39" i="70"/>
  <c r="U28" i="70"/>
  <c r="T28" i="70"/>
  <c r="R27" i="70"/>
  <c r="U26" i="70"/>
  <c r="T26" i="70"/>
  <c r="R26" i="70"/>
  <c r="U25" i="70"/>
  <c r="T25" i="70"/>
  <c r="U24" i="70"/>
  <c r="T24" i="70"/>
  <c r="R24" i="70"/>
  <c r="U23" i="70"/>
  <c r="T23" i="70"/>
  <c r="R23" i="70"/>
  <c r="U22" i="70"/>
  <c r="T22" i="70"/>
  <c r="U21" i="70"/>
  <c r="T21" i="70"/>
  <c r="R21" i="70"/>
  <c r="U20" i="70"/>
  <c r="T20" i="70"/>
  <c r="R20" i="70"/>
  <c r="U19" i="70"/>
  <c r="T19" i="70"/>
  <c r="R19" i="70"/>
  <c r="U18" i="70"/>
  <c r="T18" i="70"/>
  <c r="R18" i="70"/>
  <c r="U17" i="70"/>
  <c r="T17" i="70"/>
  <c r="R17" i="70"/>
  <c r="U16" i="70"/>
  <c r="T16" i="70"/>
  <c r="R16" i="70"/>
  <c r="U15" i="70"/>
  <c r="T15" i="70"/>
  <c r="R15" i="70"/>
  <c r="U14" i="70"/>
  <c r="T14" i="70"/>
  <c r="R14" i="70"/>
  <c r="U13" i="70"/>
  <c r="T13" i="70"/>
  <c r="R13" i="70"/>
  <c r="U12" i="70"/>
  <c r="T12" i="70"/>
  <c r="R12" i="70"/>
  <c r="U11" i="70"/>
  <c r="T11" i="70"/>
  <c r="R11" i="70"/>
  <c r="U10" i="70"/>
  <c r="T10" i="70"/>
  <c r="R10" i="70"/>
  <c r="U9" i="70"/>
  <c r="T9" i="70"/>
  <c r="R9" i="70"/>
  <c r="U8" i="70"/>
  <c r="T8" i="70"/>
  <c r="R8" i="70"/>
  <c r="Z27" i="70"/>
  <c r="U7" i="70"/>
  <c r="T7" i="70"/>
  <c r="R7" i="70"/>
  <c r="O55" i="69"/>
  <c r="N55" i="69"/>
  <c r="I55" i="69"/>
  <c r="H55" i="69"/>
  <c r="G55" i="69"/>
  <c r="F55" i="69"/>
  <c r="E55" i="69"/>
  <c r="D55" i="69"/>
  <c r="C55" i="69"/>
  <c r="B55" i="69"/>
  <c r="O53" i="69"/>
  <c r="N53" i="69"/>
  <c r="F53" i="69"/>
  <c r="E53" i="69"/>
  <c r="D53" i="69"/>
  <c r="C53" i="69"/>
  <c r="B53" i="69"/>
  <c r="O52" i="69"/>
  <c r="N52" i="69"/>
  <c r="O51" i="69"/>
  <c r="N51" i="69"/>
  <c r="F51" i="69"/>
  <c r="E51" i="69"/>
  <c r="D51" i="69"/>
  <c r="C51" i="69"/>
  <c r="B51" i="69"/>
  <c r="O50" i="69"/>
  <c r="N50" i="69"/>
  <c r="F50" i="69"/>
  <c r="E50" i="69"/>
  <c r="D50" i="69"/>
  <c r="C50" i="69"/>
  <c r="B50" i="69"/>
  <c r="O49" i="69"/>
  <c r="N49" i="69"/>
  <c r="F49" i="69"/>
  <c r="E49" i="69"/>
  <c r="D49" i="69"/>
  <c r="C49" i="69"/>
  <c r="B49" i="69"/>
  <c r="O48" i="69"/>
  <c r="P48" i="69" s="1"/>
  <c r="F48" i="69"/>
  <c r="E48" i="69"/>
  <c r="D48" i="69"/>
  <c r="O47" i="69"/>
  <c r="N47" i="69"/>
  <c r="I47" i="69"/>
  <c r="H47" i="69"/>
  <c r="G47" i="69"/>
  <c r="F47" i="69"/>
  <c r="E47" i="69"/>
  <c r="D47" i="69"/>
  <c r="C47" i="69"/>
  <c r="B47" i="69"/>
  <c r="O46" i="69"/>
  <c r="N46" i="69"/>
  <c r="I46" i="69"/>
  <c r="H46" i="69"/>
  <c r="G46" i="69"/>
  <c r="F46" i="69"/>
  <c r="E46" i="69"/>
  <c r="D46" i="69"/>
  <c r="C46" i="69"/>
  <c r="B46" i="69"/>
  <c r="O45" i="69"/>
  <c r="N45" i="69"/>
  <c r="I45" i="69"/>
  <c r="H45" i="69"/>
  <c r="G45" i="69"/>
  <c r="F45" i="69"/>
  <c r="E45" i="69"/>
  <c r="D45" i="69"/>
  <c r="C45" i="69"/>
  <c r="B45" i="69"/>
  <c r="O44" i="69"/>
  <c r="N44" i="69"/>
  <c r="I44" i="69"/>
  <c r="H44" i="69"/>
  <c r="G44" i="69"/>
  <c r="F44" i="69"/>
  <c r="E44" i="69"/>
  <c r="D44" i="69"/>
  <c r="C44" i="69"/>
  <c r="B44" i="69"/>
  <c r="O43" i="69"/>
  <c r="N43" i="69"/>
  <c r="I43" i="69"/>
  <c r="H43" i="69"/>
  <c r="G43" i="69"/>
  <c r="F43" i="69"/>
  <c r="E43" i="69"/>
  <c r="D43" i="69"/>
  <c r="C43" i="69"/>
  <c r="B43" i="69"/>
  <c r="Z37" i="69"/>
  <c r="P37" i="69"/>
  <c r="T35" i="69"/>
  <c r="S35" i="69"/>
  <c r="P35" i="69"/>
  <c r="T34" i="69"/>
  <c r="S34" i="69"/>
  <c r="P34" i="69"/>
  <c r="T33" i="69"/>
  <c r="S33" i="69"/>
  <c r="P33" i="69"/>
  <c r="T32" i="69"/>
  <c r="S32" i="69"/>
  <c r="P32" i="69"/>
  <c r="T31" i="69"/>
  <c r="S31" i="69"/>
  <c r="P31" i="69"/>
  <c r="T30" i="69"/>
  <c r="S30" i="69"/>
  <c r="T29" i="69"/>
  <c r="S29" i="69"/>
  <c r="P29" i="69"/>
  <c r="T28" i="69"/>
  <c r="S28" i="69"/>
  <c r="P28" i="69"/>
  <c r="T27" i="69"/>
  <c r="S27" i="69"/>
  <c r="P27" i="69"/>
  <c r="T26" i="69"/>
  <c r="S26" i="69"/>
  <c r="P26" i="69"/>
  <c r="T25" i="69"/>
  <c r="S25" i="69"/>
  <c r="P25" i="69"/>
  <c r="B23" i="69"/>
  <c r="B41" i="69" s="1"/>
  <c r="Z19" i="69"/>
  <c r="P19" i="69"/>
  <c r="O18" i="69"/>
  <c r="Y18" i="69" s="1"/>
  <c r="Y19" i="69" s="1"/>
  <c r="N18" i="69"/>
  <c r="X18" i="69" s="1"/>
  <c r="X19" i="69" s="1"/>
  <c r="I18" i="69"/>
  <c r="H18" i="69"/>
  <c r="G18" i="69"/>
  <c r="T18" i="69" s="1"/>
  <c r="F18" i="69"/>
  <c r="E18" i="69"/>
  <c r="D18" i="69"/>
  <c r="C18" i="69"/>
  <c r="B18" i="69"/>
  <c r="S18" i="69" s="1"/>
  <c r="T17" i="69"/>
  <c r="S17" i="69"/>
  <c r="P17" i="69"/>
  <c r="T16" i="69"/>
  <c r="S16" i="69"/>
  <c r="P16" i="69"/>
  <c r="T15" i="69"/>
  <c r="S15" i="69"/>
  <c r="P15" i="69"/>
  <c r="T14" i="69"/>
  <c r="S14" i="69"/>
  <c r="P14" i="69"/>
  <c r="T13" i="69"/>
  <c r="S13" i="69"/>
  <c r="T12" i="69"/>
  <c r="S12" i="69"/>
  <c r="T11" i="69"/>
  <c r="S11" i="69"/>
  <c r="P11" i="69"/>
  <c r="T10" i="69"/>
  <c r="S10" i="69"/>
  <c r="P10" i="69"/>
  <c r="T9" i="69"/>
  <c r="S9" i="69"/>
  <c r="P9" i="69"/>
  <c r="T8" i="69"/>
  <c r="S8" i="69"/>
  <c r="P8" i="69"/>
  <c r="T7" i="69"/>
  <c r="S7" i="69"/>
  <c r="P7" i="69"/>
  <c r="R15" i="68"/>
  <c r="Q114" i="68"/>
  <c r="P114" i="68"/>
  <c r="L114" i="68"/>
  <c r="K114" i="68"/>
  <c r="J114" i="68"/>
  <c r="I114" i="68"/>
  <c r="H114" i="68"/>
  <c r="G114" i="68"/>
  <c r="F114" i="68"/>
  <c r="E114" i="68"/>
  <c r="D114" i="68"/>
  <c r="Q94" i="68"/>
  <c r="L94" i="68"/>
  <c r="K94" i="68"/>
  <c r="J94" i="68"/>
  <c r="I94" i="68"/>
  <c r="H94" i="68"/>
  <c r="G94" i="68"/>
  <c r="F94" i="68"/>
  <c r="E94" i="68"/>
  <c r="D94" i="68"/>
  <c r="Q80" i="68"/>
  <c r="L80" i="68"/>
  <c r="L89" i="68" s="1"/>
  <c r="K80" i="68"/>
  <c r="J80" i="68"/>
  <c r="J89" i="68" s="1"/>
  <c r="I80" i="68"/>
  <c r="I89" i="68" s="1"/>
  <c r="H80" i="68"/>
  <c r="H89" i="68" s="1"/>
  <c r="G80" i="68"/>
  <c r="G89" i="68" s="1"/>
  <c r="F80" i="68"/>
  <c r="E80" i="68"/>
  <c r="D80" i="68"/>
  <c r="Q79" i="68"/>
  <c r="L79" i="68"/>
  <c r="K79" i="68"/>
  <c r="K85" i="68" s="1"/>
  <c r="J79" i="68"/>
  <c r="I79" i="68"/>
  <c r="H79" i="68"/>
  <c r="G79" i="68"/>
  <c r="G85" i="68" s="1"/>
  <c r="F79" i="68"/>
  <c r="F85" i="68" s="1"/>
  <c r="E79" i="68"/>
  <c r="E85" i="68" s="1"/>
  <c r="D79" i="68"/>
  <c r="Q77" i="68"/>
  <c r="L77" i="68"/>
  <c r="L88" i="68" s="1"/>
  <c r="K77" i="68"/>
  <c r="J77" i="68"/>
  <c r="J88" i="68" s="1"/>
  <c r="I77" i="68"/>
  <c r="I88" i="68" s="1"/>
  <c r="H77" i="68"/>
  <c r="H88" i="68" s="1"/>
  <c r="G77" i="68"/>
  <c r="G88" i="68" s="1"/>
  <c r="F77" i="68"/>
  <c r="F88" i="68" s="1"/>
  <c r="E77" i="68"/>
  <c r="E88" i="68" s="1"/>
  <c r="D77" i="68"/>
  <c r="D88" i="68" s="1"/>
  <c r="Q76" i="68"/>
  <c r="L76" i="68"/>
  <c r="L84" i="68" s="1"/>
  <c r="K76" i="68"/>
  <c r="J76" i="68"/>
  <c r="J84" i="68" s="1"/>
  <c r="I76" i="68"/>
  <c r="H76" i="68"/>
  <c r="H84" i="68" s="1"/>
  <c r="G76" i="68"/>
  <c r="G84" i="68" s="1"/>
  <c r="F76" i="68"/>
  <c r="F84" i="68" s="1"/>
  <c r="E76" i="68"/>
  <c r="E84" i="68" s="1"/>
  <c r="D76" i="68"/>
  <c r="D84" i="68" s="1"/>
  <c r="Q74" i="68"/>
  <c r="L74" i="68"/>
  <c r="L87" i="68" s="1"/>
  <c r="K74" i="68"/>
  <c r="J74" i="68"/>
  <c r="I74" i="68"/>
  <c r="H74" i="68"/>
  <c r="H87" i="68" s="1"/>
  <c r="G74" i="68"/>
  <c r="F74" i="68"/>
  <c r="E74" i="68"/>
  <c r="D74" i="68"/>
  <c r="D87" i="68" s="1"/>
  <c r="Q73" i="68"/>
  <c r="L73" i="68"/>
  <c r="L83" i="68" s="1"/>
  <c r="K73" i="68"/>
  <c r="K83" i="68" s="1"/>
  <c r="J73" i="68"/>
  <c r="J83" i="68" s="1"/>
  <c r="I73" i="68"/>
  <c r="I83" i="68" s="1"/>
  <c r="H73" i="68"/>
  <c r="G73" i="68"/>
  <c r="F73" i="68"/>
  <c r="E73" i="68"/>
  <c r="E83" i="68" s="1"/>
  <c r="D73" i="68"/>
  <c r="D83" i="68" s="1"/>
  <c r="Q72" i="68"/>
  <c r="Z72" i="68" s="1"/>
  <c r="L72" i="68"/>
  <c r="K72" i="68"/>
  <c r="J72" i="68"/>
  <c r="I72" i="68"/>
  <c r="U72" i="68" s="1"/>
  <c r="H72" i="68"/>
  <c r="G72" i="68"/>
  <c r="F72" i="68"/>
  <c r="E72" i="68"/>
  <c r="D72" i="68"/>
  <c r="T72" i="68" s="1"/>
  <c r="R71" i="68"/>
  <c r="Z70" i="68"/>
  <c r="U70" i="68"/>
  <c r="T70" i="68"/>
  <c r="R70" i="68"/>
  <c r="Z69" i="68"/>
  <c r="U69" i="68"/>
  <c r="T69" i="68"/>
  <c r="Z68" i="68"/>
  <c r="U68" i="68"/>
  <c r="T68" i="68"/>
  <c r="R68" i="68"/>
  <c r="Z67" i="68"/>
  <c r="U67" i="68"/>
  <c r="T67" i="68"/>
  <c r="R67" i="68"/>
  <c r="Z66" i="68"/>
  <c r="U66" i="68"/>
  <c r="T66" i="68"/>
  <c r="Z65" i="68"/>
  <c r="U65" i="68"/>
  <c r="T65" i="68"/>
  <c r="R65" i="68"/>
  <c r="Z64" i="68"/>
  <c r="U64" i="68"/>
  <c r="T64" i="68"/>
  <c r="R64" i="68"/>
  <c r="Z63" i="68"/>
  <c r="U63" i="68"/>
  <c r="T63" i="68"/>
  <c r="R63" i="68"/>
  <c r="Z62" i="68"/>
  <c r="U62" i="68"/>
  <c r="T62" i="68"/>
  <c r="R62" i="68"/>
  <c r="Z61" i="68"/>
  <c r="U61" i="68"/>
  <c r="T61" i="68"/>
  <c r="R61" i="68"/>
  <c r="Z60" i="68"/>
  <c r="U60" i="68"/>
  <c r="T60" i="68"/>
  <c r="R60" i="68"/>
  <c r="Z59" i="68"/>
  <c r="U59" i="68"/>
  <c r="T59" i="68"/>
  <c r="Z58" i="68"/>
  <c r="U58" i="68"/>
  <c r="T58" i="68"/>
  <c r="R58" i="68"/>
  <c r="Z57" i="68"/>
  <c r="U57" i="68"/>
  <c r="T57" i="68"/>
  <c r="R57" i="68"/>
  <c r="Z56" i="68"/>
  <c r="U56" i="68"/>
  <c r="T56" i="68"/>
  <c r="R56" i="68"/>
  <c r="Z55" i="68"/>
  <c r="U55" i="68"/>
  <c r="T55" i="68"/>
  <c r="R55" i="68"/>
  <c r="Z54" i="68"/>
  <c r="U54" i="68"/>
  <c r="T54" i="68"/>
  <c r="R54" i="68"/>
  <c r="Z53" i="68"/>
  <c r="U53" i="68"/>
  <c r="T53" i="68"/>
  <c r="R53" i="68"/>
  <c r="Z52" i="68"/>
  <c r="U52" i="68"/>
  <c r="T52" i="68"/>
  <c r="R52" i="68"/>
  <c r="Z51" i="68"/>
  <c r="U51" i="68"/>
  <c r="T51" i="68"/>
  <c r="R51" i="68"/>
  <c r="Z28" i="68"/>
  <c r="U28" i="68"/>
  <c r="T28" i="68"/>
  <c r="R27" i="68"/>
  <c r="Z26" i="68"/>
  <c r="U26" i="68"/>
  <c r="T26" i="68"/>
  <c r="R26" i="68"/>
  <c r="Z25" i="68"/>
  <c r="U25" i="68"/>
  <c r="T25" i="68"/>
  <c r="Z24" i="68"/>
  <c r="U24" i="68"/>
  <c r="T24" i="68"/>
  <c r="R24" i="68"/>
  <c r="Z23" i="68"/>
  <c r="U23" i="68"/>
  <c r="T23" i="68"/>
  <c r="R23" i="68"/>
  <c r="Z22" i="68"/>
  <c r="U22" i="68"/>
  <c r="T22" i="68"/>
  <c r="Z21" i="68"/>
  <c r="U21" i="68"/>
  <c r="T21" i="68"/>
  <c r="R21" i="68"/>
  <c r="Z20" i="68"/>
  <c r="U20" i="68"/>
  <c r="T20" i="68"/>
  <c r="R20" i="68"/>
  <c r="Z19" i="68"/>
  <c r="U19" i="68"/>
  <c r="T19" i="68"/>
  <c r="R19" i="68"/>
  <c r="Z18" i="68"/>
  <c r="U18" i="68"/>
  <c r="T18" i="68"/>
  <c r="R18" i="68"/>
  <c r="Z17" i="68"/>
  <c r="U17" i="68"/>
  <c r="T17" i="68"/>
  <c r="R17" i="68"/>
  <c r="Z16" i="68"/>
  <c r="U16" i="68"/>
  <c r="T16" i="68"/>
  <c r="R16" i="68"/>
  <c r="Z15" i="68"/>
  <c r="U15" i="68"/>
  <c r="T15" i="68"/>
  <c r="Z14" i="68"/>
  <c r="U14" i="68"/>
  <c r="T14" i="68"/>
  <c r="R14" i="68"/>
  <c r="Z13" i="68"/>
  <c r="U13" i="68"/>
  <c r="T13" i="68"/>
  <c r="R13" i="68"/>
  <c r="Z12" i="68"/>
  <c r="U12" i="68"/>
  <c r="T12" i="68"/>
  <c r="R12" i="68"/>
  <c r="Z11" i="68"/>
  <c r="U11" i="68"/>
  <c r="T11" i="68"/>
  <c r="R11" i="68"/>
  <c r="Z10" i="68"/>
  <c r="U10" i="68"/>
  <c r="T10" i="68"/>
  <c r="R10" i="68"/>
  <c r="Z9" i="68"/>
  <c r="U9" i="68"/>
  <c r="T9" i="68"/>
  <c r="R9" i="68"/>
  <c r="Z8" i="68"/>
  <c r="U8" i="68"/>
  <c r="T8" i="68"/>
  <c r="R8" i="68"/>
  <c r="Z7" i="68"/>
  <c r="U7" i="68"/>
  <c r="T7" i="68"/>
  <c r="R7" i="68"/>
  <c r="Q94" i="67"/>
  <c r="R94" i="67" s="1"/>
  <c r="L94" i="67"/>
  <c r="K94" i="67"/>
  <c r="J94" i="67"/>
  <c r="I94" i="67"/>
  <c r="H94" i="67"/>
  <c r="G94" i="67"/>
  <c r="F94" i="67"/>
  <c r="E94" i="67"/>
  <c r="D94" i="67"/>
  <c r="Q80" i="67"/>
  <c r="L80" i="67"/>
  <c r="K80" i="67"/>
  <c r="J80" i="67"/>
  <c r="I80" i="67"/>
  <c r="H80" i="67"/>
  <c r="G80" i="67"/>
  <c r="F80" i="67"/>
  <c r="E80" i="67"/>
  <c r="D80" i="67"/>
  <c r="Q79" i="67"/>
  <c r="L79" i="67"/>
  <c r="K79" i="67"/>
  <c r="J79" i="67"/>
  <c r="I79" i="67"/>
  <c r="H79" i="67"/>
  <c r="G79" i="67"/>
  <c r="F79" i="67"/>
  <c r="E79" i="67"/>
  <c r="D79" i="67"/>
  <c r="Q77" i="67"/>
  <c r="L77" i="67"/>
  <c r="K77" i="67"/>
  <c r="J77" i="67"/>
  <c r="J88" i="67" s="1"/>
  <c r="I77" i="67"/>
  <c r="I88" i="67" s="1"/>
  <c r="H77" i="67"/>
  <c r="H88" i="67" s="1"/>
  <c r="G77" i="67"/>
  <c r="G88" i="67" s="1"/>
  <c r="F77" i="67"/>
  <c r="F88" i="67" s="1"/>
  <c r="E77" i="67"/>
  <c r="E88" i="67" s="1"/>
  <c r="D77" i="67"/>
  <c r="D88" i="67" s="1"/>
  <c r="Q76" i="67"/>
  <c r="L76" i="67"/>
  <c r="K76" i="67"/>
  <c r="J76" i="67"/>
  <c r="I76" i="67"/>
  <c r="I84" i="67" s="1"/>
  <c r="H76" i="67"/>
  <c r="H84" i="67" s="1"/>
  <c r="G76" i="67"/>
  <c r="G84" i="67" s="1"/>
  <c r="F76" i="67"/>
  <c r="F84" i="67" s="1"/>
  <c r="E76" i="67"/>
  <c r="E84" i="67" s="1"/>
  <c r="D76" i="67"/>
  <c r="D84" i="67" s="1"/>
  <c r="Q74" i="67"/>
  <c r="L74" i="67"/>
  <c r="K74" i="67"/>
  <c r="J74" i="67"/>
  <c r="I74" i="67"/>
  <c r="H74" i="67"/>
  <c r="G74" i="67"/>
  <c r="F74" i="67"/>
  <c r="E74" i="67"/>
  <c r="D74" i="67"/>
  <c r="Q73" i="67"/>
  <c r="L73" i="67"/>
  <c r="K73" i="67"/>
  <c r="J73" i="67"/>
  <c r="I73" i="67"/>
  <c r="H73" i="67"/>
  <c r="G73" i="67"/>
  <c r="F73" i="67"/>
  <c r="E73" i="67"/>
  <c r="D73" i="67"/>
  <c r="Q72" i="67"/>
  <c r="L72" i="67"/>
  <c r="K72" i="67"/>
  <c r="J72" i="67"/>
  <c r="I72" i="67"/>
  <c r="H72" i="67"/>
  <c r="G72" i="67"/>
  <c r="F72" i="67"/>
  <c r="E72" i="67"/>
  <c r="D72" i="67"/>
  <c r="R71" i="67"/>
  <c r="U70" i="67"/>
  <c r="T70" i="67"/>
  <c r="U69" i="67"/>
  <c r="T69" i="67"/>
  <c r="U68" i="67"/>
  <c r="T68" i="67"/>
  <c r="U67" i="67"/>
  <c r="T67" i="67"/>
  <c r="U66" i="67"/>
  <c r="T66" i="67"/>
  <c r="U65" i="67"/>
  <c r="T65" i="67"/>
  <c r="U64" i="67"/>
  <c r="T64" i="67"/>
  <c r="R64" i="67"/>
  <c r="U63" i="67"/>
  <c r="T63" i="67"/>
  <c r="R63" i="67"/>
  <c r="U62" i="67"/>
  <c r="T62" i="67"/>
  <c r="R62" i="67"/>
  <c r="U61" i="67"/>
  <c r="T61" i="67"/>
  <c r="R61" i="67"/>
  <c r="U60" i="67"/>
  <c r="T60" i="67"/>
  <c r="R60" i="67"/>
  <c r="U59" i="67"/>
  <c r="T59" i="67"/>
  <c r="U58" i="67"/>
  <c r="T58" i="67"/>
  <c r="R58" i="67"/>
  <c r="U57" i="67"/>
  <c r="T57" i="67"/>
  <c r="R57" i="67"/>
  <c r="U56" i="67"/>
  <c r="T56" i="67"/>
  <c r="R56" i="67"/>
  <c r="U55" i="67"/>
  <c r="T55" i="67"/>
  <c r="R55" i="67"/>
  <c r="U54" i="67"/>
  <c r="T54" i="67"/>
  <c r="R54" i="67"/>
  <c r="U53" i="67"/>
  <c r="T53" i="67"/>
  <c r="R53" i="67"/>
  <c r="U52" i="67"/>
  <c r="T52" i="67"/>
  <c r="R52" i="67"/>
  <c r="U51" i="67"/>
  <c r="T51" i="67"/>
  <c r="R51" i="67"/>
  <c r="Q36" i="67"/>
  <c r="P36" i="67"/>
  <c r="P123" i="67" s="1"/>
  <c r="L36" i="67"/>
  <c r="K36" i="67"/>
  <c r="K45" i="67" s="1"/>
  <c r="J36" i="67"/>
  <c r="J45" i="67" s="1"/>
  <c r="I36" i="67"/>
  <c r="I45" i="67" s="1"/>
  <c r="H36" i="67"/>
  <c r="H45" i="67" s="1"/>
  <c r="G36" i="67"/>
  <c r="G45" i="67" s="1"/>
  <c r="F36" i="67"/>
  <c r="F45" i="67" s="1"/>
  <c r="E36" i="67"/>
  <c r="D36" i="67"/>
  <c r="Q35" i="67"/>
  <c r="P35" i="67"/>
  <c r="P122" i="67" s="1"/>
  <c r="L35" i="67"/>
  <c r="K35" i="67"/>
  <c r="J35" i="67"/>
  <c r="J41" i="67" s="1"/>
  <c r="I35" i="67"/>
  <c r="I41" i="67" s="1"/>
  <c r="H35" i="67"/>
  <c r="H41" i="67" s="1"/>
  <c r="G35" i="67"/>
  <c r="G41" i="67" s="1"/>
  <c r="F35" i="67"/>
  <c r="F41" i="67" s="1"/>
  <c r="E35" i="67"/>
  <c r="D35" i="67"/>
  <c r="Q33" i="67"/>
  <c r="P33" i="67"/>
  <c r="P120" i="67" s="1"/>
  <c r="L33" i="67"/>
  <c r="L44" i="67" s="1"/>
  <c r="K33" i="67"/>
  <c r="K44" i="67" s="1"/>
  <c r="J33" i="67"/>
  <c r="J44" i="67" s="1"/>
  <c r="I33" i="67"/>
  <c r="I44" i="67" s="1"/>
  <c r="H33" i="67"/>
  <c r="H44" i="67" s="1"/>
  <c r="G33" i="67"/>
  <c r="G44" i="67" s="1"/>
  <c r="F33" i="67"/>
  <c r="F44" i="67" s="1"/>
  <c r="E33" i="67"/>
  <c r="E44" i="67" s="1"/>
  <c r="D33" i="67"/>
  <c r="D44" i="67" s="1"/>
  <c r="Q32" i="67"/>
  <c r="P32" i="67"/>
  <c r="P119" i="67" s="1"/>
  <c r="L32" i="67"/>
  <c r="L40" i="67" s="1"/>
  <c r="K32" i="67"/>
  <c r="K40" i="67" s="1"/>
  <c r="J32" i="67"/>
  <c r="J40" i="67" s="1"/>
  <c r="I32" i="67"/>
  <c r="I40" i="67" s="1"/>
  <c r="H32" i="67"/>
  <c r="G32" i="67"/>
  <c r="G40" i="67" s="1"/>
  <c r="F32" i="67"/>
  <c r="F40" i="67" s="1"/>
  <c r="E32" i="67"/>
  <c r="E40" i="67" s="1"/>
  <c r="D32" i="67"/>
  <c r="D40" i="67" s="1"/>
  <c r="Q30" i="67"/>
  <c r="P30" i="67"/>
  <c r="P117" i="67" s="1"/>
  <c r="L30" i="67"/>
  <c r="K30" i="67"/>
  <c r="K43" i="67" s="1"/>
  <c r="J30" i="67"/>
  <c r="J43" i="67" s="1"/>
  <c r="I30" i="67"/>
  <c r="I43" i="67" s="1"/>
  <c r="H30" i="67"/>
  <c r="H43" i="67" s="1"/>
  <c r="G30" i="67"/>
  <c r="G43" i="67" s="1"/>
  <c r="F30" i="67"/>
  <c r="F43" i="67" s="1"/>
  <c r="E30" i="67"/>
  <c r="E43" i="67" s="1"/>
  <c r="D30" i="67"/>
  <c r="D43" i="67" s="1"/>
  <c r="Q29" i="67"/>
  <c r="P29" i="67"/>
  <c r="P116" i="67" s="1"/>
  <c r="L29" i="67"/>
  <c r="L39" i="67" s="1"/>
  <c r="K29" i="67"/>
  <c r="K39" i="67" s="1"/>
  <c r="J29" i="67"/>
  <c r="J39" i="67" s="1"/>
  <c r="I29" i="67"/>
  <c r="I39" i="67" s="1"/>
  <c r="H29" i="67"/>
  <c r="H39" i="67" s="1"/>
  <c r="G29" i="67"/>
  <c r="G39" i="67" s="1"/>
  <c r="F29" i="67"/>
  <c r="F39" i="67" s="1"/>
  <c r="E29" i="67"/>
  <c r="E39" i="67" s="1"/>
  <c r="D29" i="67"/>
  <c r="D39" i="67" s="1"/>
  <c r="Q28" i="67"/>
  <c r="Z28" i="67" s="1"/>
  <c r="P28" i="67"/>
  <c r="P115" i="67" s="1"/>
  <c r="L28" i="67"/>
  <c r="K28" i="67"/>
  <c r="J28" i="67"/>
  <c r="I28" i="67"/>
  <c r="U28" i="67" s="1"/>
  <c r="H28" i="67"/>
  <c r="G28" i="67"/>
  <c r="F28" i="67"/>
  <c r="E28" i="67"/>
  <c r="D28" i="67"/>
  <c r="T28" i="67" s="1"/>
  <c r="R27" i="67"/>
  <c r="U26" i="67"/>
  <c r="T26" i="67"/>
  <c r="U25" i="67"/>
  <c r="T25" i="67"/>
  <c r="U24" i="67"/>
  <c r="T24" i="67"/>
  <c r="U23" i="67"/>
  <c r="T23" i="67"/>
  <c r="U22" i="67"/>
  <c r="T22" i="67"/>
  <c r="U21" i="67"/>
  <c r="T21" i="67"/>
  <c r="U20" i="67"/>
  <c r="T20" i="67"/>
  <c r="R20" i="67"/>
  <c r="U19" i="67"/>
  <c r="T19" i="67"/>
  <c r="R19" i="67"/>
  <c r="U18" i="67"/>
  <c r="T18" i="67"/>
  <c r="R18" i="67"/>
  <c r="U17" i="67"/>
  <c r="T17" i="67"/>
  <c r="R17" i="67"/>
  <c r="U16" i="67"/>
  <c r="T16" i="67"/>
  <c r="R16" i="67"/>
  <c r="U15" i="67"/>
  <c r="T15" i="67"/>
  <c r="U14" i="67"/>
  <c r="T14" i="67"/>
  <c r="R14" i="67"/>
  <c r="U13" i="67"/>
  <c r="T13" i="67"/>
  <c r="R13" i="67"/>
  <c r="U12" i="67"/>
  <c r="T12" i="67"/>
  <c r="R12" i="67"/>
  <c r="U11" i="67"/>
  <c r="T11" i="67"/>
  <c r="R11" i="67"/>
  <c r="U10" i="67"/>
  <c r="T10" i="67"/>
  <c r="R10" i="67"/>
  <c r="U9" i="67"/>
  <c r="T9" i="67"/>
  <c r="R9" i="67"/>
  <c r="U8" i="67"/>
  <c r="T8" i="67"/>
  <c r="R8" i="67"/>
  <c r="U7" i="67"/>
  <c r="T7" i="67"/>
  <c r="R7" i="67"/>
  <c r="D95" i="4"/>
  <c r="E95" i="4"/>
  <c r="F95" i="4"/>
  <c r="G95" i="4"/>
  <c r="H95" i="4"/>
  <c r="I95" i="4"/>
  <c r="J95" i="4"/>
  <c r="K95" i="4"/>
  <c r="L95" i="4"/>
  <c r="Q95" i="4"/>
  <c r="D96" i="4"/>
  <c r="E96" i="4"/>
  <c r="F96" i="4"/>
  <c r="G96" i="4"/>
  <c r="H96" i="4"/>
  <c r="I96" i="4"/>
  <c r="J96" i="4"/>
  <c r="K96" i="4"/>
  <c r="L96" i="4"/>
  <c r="Q96" i="4"/>
  <c r="D97" i="4"/>
  <c r="E97" i="4"/>
  <c r="F97" i="4"/>
  <c r="G97" i="4"/>
  <c r="H97" i="4"/>
  <c r="I97" i="4"/>
  <c r="J97" i="4"/>
  <c r="K97" i="4"/>
  <c r="L97" i="4"/>
  <c r="Q97" i="4"/>
  <c r="K98" i="4"/>
  <c r="L98" i="4"/>
  <c r="Q98" i="4"/>
  <c r="K99" i="4"/>
  <c r="L99" i="4"/>
  <c r="Q99" i="4"/>
  <c r="K100" i="4"/>
  <c r="L100" i="4"/>
  <c r="Q100" i="4"/>
  <c r="D101" i="4"/>
  <c r="E101" i="4"/>
  <c r="F101" i="4"/>
  <c r="G101" i="4"/>
  <c r="H101" i="4"/>
  <c r="I101" i="4"/>
  <c r="J101" i="4"/>
  <c r="K101" i="4"/>
  <c r="L101" i="4"/>
  <c r="Q101" i="4"/>
  <c r="D102" i="4"/>
  <c r="E102" i="4"/>
  <c r="F102" i="4"/>
  <c r="G102" i="4"/>
  <c r="H102" i="4"/>
  <c r="I102" i="4"/>
  <c r="J102" i="4"/>
  <c r="D103" i="4"/>
  <c r="E103" i="4"/>
  <c r="F103" i="4"/>
  <c r="G103" i="4"/>
  <c r="H103" i="4"/>
  <c r="I103" i="4"/>
  <c r="J103" i="4"/>
  <c r="K103" i="4"/>
  <c r="L103" i="4"/>
  <c r="Q103" i="4"/>
  <c r="D104" i="4"/>
  <c r="E104" i="4"/>
  <c r="F104" i="4"/>
  <c r="G104" i="4"/>
  <c r="H104" i="4"/>
  <c r="I104" i="4"/>
  <c r="J104" i="4"/>
  <c r="K104" i="4"/>
  <c r="L104" i="4"/>
  <c r="Q104" i="4"/>
  <c r="D105" i="4"/>
  <c r="E105" i="4"/>
  <c r="F105" i="4"/>
  <c r="G105" i="4"/>
  <c r="H105" i="4"/>
  <c r="I105" i="4"/>
  <c r="J105" i="4"/>
  <c r="K105" i="4"/>
  <c r="L105" i="4"/>
  <c r="Q105" i="4"/>
  <c r="D106" i="4"/>
  <c r="E106" i="4"/>
  <c r="F106" i="4"/>
  <c r="G106" i="4"/>
  <c r="H106" i="4"/>
  <c r="I106" i="4"/>
  <c r="J106" i="4"/>
  <c r="K106" i="4"/>
  <c r="L106" i="4"/>
  <c r="Q106" i="4"/>
  <c r="D107" i="4"/>
  <c r="E107" i="4"/>
  <c r="F107" i="4"/>
  <c r="G107" i="4"/>
  <c r="H107" i="4"/>
  <c r="I107" i="4"/>
  <c r="J107" i="4"/>
  <c r="K107" i="4"/>
  <c r="L107" i="4"/>
  <c r="Q107" i="4"/>
  <c r="D114" i="4"/>
  <c r="E114" i="4"/>
  <c r="F114" i="4"/>
  <c r="G114" i="4"/>
  <c r="H114" i="4"/>
  <c r="I114" i="4"/>
  <c r="J114" i="4"/>
  <c r="K114" i="4"/>
  <c r="L114" i="4"/>
  <c r="Q114" i="4"/>
  <c r="E94" i="4"/>
  <c r="F94" i="4"/>
  <c r="G94" i="4"/>
  <c r="H94" i="4"/>
  <c r="I94" i="4"/>
  <c r="J94" i="4"/>
  <c r="K94" i="4"/>
  <c r="L94" i="4"/>
  <c r="Q94" i="4"/>
  <c r="D94" i="4"/>
  <c r="T52" i="4"/>
  <c r="U52" i="4"/>
  <c r="T53" i="4"/>
  <c r="U53" i="4"/>
  <c r="T54" i="4"/>
  <c r="U54" i="4"/>
  <c r="T55" i="4"/>
  <c r="U55" i="4"/>
  <c r="T56" i="4"/>
  <c r="U56" i="4"/>
  <c r="T57" i="4"/>
  <c r="U57" i="4"/>
  <c r="T58" i="4"/>
  <c r="U58" i="4"/>
  <c r="T59" i="4"/>
  <c r="U59" i="4"/>
  <c r="T60" i="4"/>
  <c r="U60" i="4"/>
  <c r="T61" i="4"/>
  <c r="U61" i="4"/>
  <c r="T62" i="4"/>
  <c r="U62" i="4"/>
  <c r="T63" i="4"/>
  <c r="U63" i="4"/>
  <c r="T64" i="4"/>
  <c r="U64" i="4"/>
  <c r="T65" i="4"/>
  <c r="U65" i="4"/>
  <c r="T66" i="4"/>
  <c r="U66" i="4"/>
  <c r="T67" i="4"/>
  <c r="U67" i="4"/>
  <c r="T68" i="4"/>
  <c r="U68" i="4"/>
  <c r="T69" i="4"/>
  <c r="U69" i="4"/>
  <c r="T70" i="4"/>
  <c r="U70" i="4"/>
  <c r="V71" i="4"/>
  <c r="Y45" i="70" l="1"/>
  <c r="P37" i="2"/>
  <c r="V88" i="70"/>
  <c r="V89" i="70"/>
  <c r="V87" i="70"/>
  <c r="Y89" i="67"/>
  <c r="Y85" i="67"/>
  <c r="Y87" i="67"/>
  <c r="H116" i="67"/>
  <c r="Y73" i="70"/>
  <c r="V84" i="70"/>
  <c r="G78" i="70"/>
  <c r="I115" i="67"/>
  <c r="E117" i="67"/>
  <c r="G122" i="67"/>
  <c r="E123" i="67"/>
  <c r="H122" i="67"/>
  <c r="F123" i="67"/>
  <c r="G115" i="67"/>
  <c r="E116" i="67"/>
  <c r="K117" i="67"/>
  <c r="K123" i="67"/>
  <c r="V41" i="68"/>
  <c r="V87" i="68"/>
  <c r="Z27" i="68"/>
  <c r="Y87" i="68"/>
  <c r="J37" i="2"/>
  <c r="F37" i="2"/>
  <c r="Q44" i="67"/>
  <c r="Q116" i="67"/>
  <c r="Z73" i="67"/>
  <c r="E122" i="67"/>
  <c r="Q85" i="67"/>
  <c r="Q122" i="67"/>
  <c r="R79" i="67"/>
  <c r="Q43" i="70"/>
  <c r="Z30" i="70"/>
  <c r="Q45" i="70"/>
  <c r="R45" i="70" s="1"/>
  <c r="M119" i="4"/>
  <c r="M130" i="67"/>
  <c r="P43" i="67"/>
  <c r="P130" i="67" s="1"/>
  <c r="Y30" i="67"/>
  <c r="H115" i="67"/>
  <c r="F116" i="67"/>
  <c r="D117" i="67"/>
  <c r="L117" i="67"/>
  <c r="F122" i="67"/>
  <c r="D123" i="67"/>
  <c r="L123" i="67"/>
  <c r="U27" i="70"/>
  <c r="Z73" i="70"/>
  <c r="Q7" i="2"/>
  <c r="M43" i="4"/>
  <c r="M130" i="4" s="1"/>
  <c r="V30" i="4"/>
  <c r="M117" i="4"/>
  <c r="M123" i="67"/>
  <c r="T23" i="39"/>
  <c r="T24" i="39" s="1"/>
  <c r="K34" i="39"/>
  <c r="V86" i="67"/>
  <c r="V88" i="67"/>
  <c r="Y86" i="67"/>
  <c r="V82" i="70"/>
  <c r="V83" i="70"/>
  <c r="K119" i="67"/>
  <c r="Q123" i="67"/>
  <c r="Q40" i="70"/>
  <c r="M39" i="4"/>
  <c r="V29" i="4"/>
  <c r="M116" i="4"/>
  <c r="F117" i="67"/>
  <c r="P40" i="67"/>
  <c r="P127" i="67" s="1"/>
  <c r="K115" i="67"/>
  <c r="I116" i="67"/>
  <c r="G117" i="67"/>
  <c r="Q119" i="67"/>
  <c r="R119" i="67" s="1"/>
  <c r="K120" i="67"/>
  <c r="I122" i="67"/>
  <c r="G123" i="67"/>
  <c r="Q44" i="70"/>
  <c r="R44" i="70" s="1"/>
  <c r="Q87" i="70"/>
  <c r="Z74" i="70"/>
  <c r="K37" i="2"/>
  <c r="M126" i="4"/>
  <c r="M31" i="67"/>
  <c r="V33" i="67" s="1"/>
  <c r="M119" i="67"/>
  <c r="Y86" i="68"/>
  <c r="Y88" i="68"/>
  <c r="Q43" i="67"/>
  <c r="Z30" i="67"/>
  <c r="M41" i="67"/>
  <c r="M122" i="67"/>
  <c r="V82" i="67"/>
  <c r="V83" i="67"/>
  <c r="V84" i="67"/>
  <c r="J115" i="67"/>
  <c r="L119" i="67"/>
  <c r="V28" i="4"/>
  <c r="M115" i="4"/>
  <c r="Q40" i="67"/>
  <c r="D115" i="67"/>
  <c r="L115" i="67"/>
  <c r="J116" i="67"/>
  <c r="H117" i="67"/>
  <c r="L120" i="67"/>
  <c r="J122" i="67"/>
  <c r="H123" i="67"/>
  <c r="R79" i="70"/>
  <c r="K78" i="70"/>
  <c r="M45" i="4"/>
  <c r="M123" i="4"/>
  <c r="V30" i="67"/>
  <c r="M117" i="67"/>
  <c r="Y88" i="67"/>
  <c r="Z74" i="67"/>
  <c r="Q117" i="67"/>
  <c r="Q88" i="70"/>
  <c r="M125" i="70"/>
  <c r="V38" i="70"/>
  <c r="V39" i="70"/>
  <c r="Y28" i="67"/>
  <c r="Q41" i="67"/>
  <c r="R35" i="67"/>
  <c r="P87" i="70"/>
  <c r="P130" i="70" s="1"/>
  <c r="Y74" i="70"/>
  <c r="M129" i="70"/>
  <c r="V42" i="70"/>
  <c r="V44" i="70"/>
  <c r="P39" i="67"/>
  <c r="P126" i="67" s="1"/>
  <c r="Y29" i="67"/>
  <c r="Q45" i="67"/>
  <c r="E115" i="67"/>
  <c r="Z72" i="67"/>
  <c r="Q115" i="67"/>
  <c r="K116" i="67"/>
  <c r="I117" i="67"/>
  <c r="Q120" i="67"/>
  <c r="R120" i="67" s="1"/>
  <c r="K122" i="67"/>
  <c r="I123" i="67"/>
  <c r="Q41" i="70"/>
  <c r="R41" i="70" s="1"/>
  <c r="I37" i="2"/>
  <c r="E37" i="2"/>
  <c r="M41" i="4"/>
  <c r="M39" i="67"/>
  <c r="V29" i="67"/>
  <c r="M116" i="67"/>
  <c r="M129" i="68"/>
  <c r="V86" i="68"/>
  <c r="V88" i="68"/>
  <c r="V40" i="70"/>
  <c r="G116" i="67"/>
  <c r="M120" i="67"/>
  <c r="Q39" i="67"/>
  <c r="Z29" i="67"/>
  <c r="P44" i="67"/>
  <c r="P131" i="67" s="1"/>
  <c r="F115" i="67"/>
  <c r="D116" i="67"/>
  <c r="L116" i="67"/>
  <c r="J117" i="67"/>
  <c r="D122" i="67"/>
  <c r="L122" i="67"/>
  <c r="J123" i="67"/>
  <c r="Q75" i="70"/>
  <c r="Z75" i="70" s="1"/>
  <c r="P89" i="70"/>
  <c r="P132" i="70" s="1"/>
  <c r="R112" i="70"/>
  <c r="L17" i="2"/>
  <c r="U10" i="2" s="1"/>
  <c r="L40" i="2"/>
  <c r="H37" i="2"/>
  <c r="L37" i="2"/>
  <c r="U22" i="2"/>
  <c r="M44" i="4"/>
  <c r="M120" i="4"/>
  <c r="M44" i="67"/>
  <c r="V28" i="67"/>
  <c r="M115" i="67"/>
  <c r="V82" i="68"/>
  <c r="V83" i="68"/>
  <c r="V85" i="68"/>
  <c r="V87" i="67"/>
  <c r="Y82" i="67"/>
  <c r="Y84" i="67"/>
  <c r="Y83" i="67"/>
  <c r="V45" i="70"/>
  <c r="T72" i="67"/>
  <c r="I83" i="67"/>
  <c r="I126" i="67" s="1"/>
  <c r="F87" i="67"/>
  <c r="F130" i="67" s="1"/>
  <c r="Q87" i="67"/>
  <c r="K84" i="67"/>
  <c r="K127" i="67" s="1"/>
  <c r="J89" i="67"/>
  <c r="J132" i="67" s="1"/>
  <c r="E87" i="67"/>
  <c r="E130" i="67" s="1"/>
  <c r="J83" i="67"/>
  <c r="J126" i="67" s="1"/>
  <c r="G87" i="67"/>
  <c r="G130" i="67" s="1"/>
  <c r="L84" i="67"/>
  <c r="L127" i="67" s="1"/>
  <c r="F85" i="67"/>
  <c r="F128" i="67" s="1"/>
  <c r="K89" i="67"/>
  <c r="K132" i="67" s="1"/>
  <c r="K83" i="67"/>
  <c r="K126" i="67" s="1"/>
  <c r="I89" i="67"/>
  <c r="I132" i="67" s="1"/>
  <c r="D83" i="67"/>
  <c r="D126" i="67" s="1"/>
  <c r="L83" i="67"/>
  <c r="L126" i="67" s="1"/>
  <c r="I87" i="67"/>
  <c r="I130" i="67" s="1"/>
  <c r="L88" i="67"/>
  <c r="L131" i="67" s="1"/>
  <c r="I78" i="67"/>
  <c r="U79" i="67" s="1"/>
  <c r="Q89" i="67"/>
  <c r="K87" i="67"/>
  <c r="K130" i="67" s="1"/>
  <c r="J78" i="67"/>
  <c r="G89" i="67"/>
  <c r="G132" i="67" s="1"/>
  <c r="D87" i="67"/>
  <c r="D130" i="67" s="1"/>
  <c r="L87" i="67"/>
  <c r="H89" i="67"/>
  <c r="H132" i="67" s="1"/>
  <c r="P39" i="37"/>
  <c r="K53" i="8"/>
  <c r="R102" i="70"/>
  <c r="I78" i="70"/>
  <c r="U78" i="70" s="1"/>
  <c r="M42" i="67"/>
  <c r="V42" i="67" s="1"/>
  <c r="F78" i="67"/>
  <c r="Z71" i="67"/>
  <c r="M86" i="4"/>
  <c r="V88" i="4" s="1"/>
  <c r="M31" i="4"/>
  <c r="V33" i="4" s="1"/>
  <c r="P131" i="68"/>
  <c r="V38" i="68"/>
  <c r="V39" i="68"/>
  <c r="Z73" i="68"/>
  <c r="Q85" i="68"/>
  <c r="R79" i="68"/>
  <c r="P128" i="68"/>
  <c r="Z74" i="68"/>
  <c r="M125" i="68"/>
  <c r="P127" i="68"/>
  <c r="Q84" i="68"/>
  <c r="P132" i="68"/>
  <c r="E78" i="68"/>
  <c r="C37" i="2"/>
  <c r="G37" i="2"/>
  <c r="D37" i="2"/>
  <c r="Z34" i="34"/>
  <c r="N39" i="34"/>
  <c r="J34" i="39"/>
  <c r="P41" i="37"/>
  <c r="P36" i="37"/>
  <c r="P35" i="37"/>
  <c r="P40" i="37"/>
  <c r="J43" i="37"/>
  <c r="P38" i="37"/>
  <c r="Y27" i="70"/>
  <c r="T27" i="70"/>
  <c r="K42" i="70"/>
  <c r="G75" i="70"/>
  <c r="K75" i="70"/>
  <c r="R101" i="70"/>
  <c r="K34" i="70"/>
  <c r="L75" i="70"/>
  <c r="H31" i="70"/>
  <c r="D38" i="70"/>
  <c r="T38" i="70" s="1"/>
  <c r="K84" i="70"/>
  <c r="K127" i="70" s="1"/>
  <c r="R114" i="70"/>
  <c r="L78" i="70"/>
  <c r="E78" i="70"/>
  <c r="P78" i="70"/>
  <c r="F75" i="70"/>
  <c r="R113" i="70"/>
  <c r="D31" i="70"/>
  <c r="T31" i="70" s="1"/>
  <c r="T71" i="70"/>
  <c r="D78" i="70"/>
  <c r="T78" i="70" s="1"/>
  <c r="P38" i="35"/>
  <c r="L78" i="67"/>
  <c r="M34" i="67"/>
  <c r="M40" i="67"/>
  <c r="U27" i="67"/>
  <c r="E34" i="67"/>
  <c r="P34" i="67"/>
  <c r="V71" i="67"/>
  <c r="V27" i="67"/>
  <c r="R73" i="67"/>
  <c r="T27" i="67"/>
  <c r="R77" i="67"/>
  <c r="K42" i="67"/>
  <c r="G75" i="67"/>
  <c r="U71" i="67"/>
  <c r="I75" i="67"/>
  <c r="U75" i="67" s="1"/>
  <c r="K75" i="67"/>
  <c r="D31" i="67"/>
  <c r="T31" i="67" s="1"/>
  <c r="G31" i="67"/>
  <c r="H34" i="67"/>
  <c r="R74" i="67"/>
  <c r="J34" i="67"/>
  <c r="I31" i="67"/>
  <c r="U31" i="67" s="1"/>
  <c r="T29" i="67"/>
  <c r="D34" i="67"/>
  <c r="T34" i="67" s="1"/>
  <c r="L43" i="67"/>
  <c r="F31" i="67"/>
  <c r="G34" i="67"/>
  <c r="T74" i="67"/>
  <c r="H75" i="67"/>
  <c r="Q78" i="67"/>
  <c r="Z80" i="67" s="1"/>
  <c r="D78" i="67"/>
  <c r="F89" i="67"/>
  <c r="F132" i="67" s="1"/>
  <c r="F38" i="67"/>
  <c r="T30" i="67"/>
  <c r="R29" i="67"/>
  <c r="H42" i="67"/>
  <c r="L31" i="67"/>
  <c r="H31" i="67"/>
  <c r="T71" i="67"/>
  <c r="L75" i="67"/>
  <c r="R76" i="67"/>
  <c r="G78" i="67"/>
  <c r="Q31" i="67"/>
  <c r="Z31" i="67" s="1"/>
  <c r="Q34" i="67"/>
  <c r="Z34" i="67" s="1"/>
  <c r="D75" i="67"/>
  <c r="T75" i="67" s="1"/>
  <c r="H78" i="67"/>
  <c r="I85" i="67"/>
  <c r="I128" i="67" s="1"/>
  <c r="E75" i="67"/>
  <c r="Q75" i="67"/>
  <c r="Z77" i="67" s="1"/>
  <c r="Z27" i="67"/>
  <c r="F75" i="67"/>
  <c r="M34" i="4"/>
  <c r="M40" i="4"/>
  <c r="M84" i="4"/>
  <c r="Z71" i="4"/>
  <c r="P55" i="69"/>
  <c r="P45" i="69"/>
  <c r="P53" i="69"/>
  <c r="I75" i="68"/>
  <c r="U75" i="68" s="1"/>
  <c r="R35" i="68"/>
  <c r="L120" i="68"/>
  <c r="K128" i="68"/>
  <c r="D75" i="68"/>
  <c r="T75" i="68" s="1"/>
  <c r="L122" i="68"/>
  <c r="R108" i="68"/>
  <c r="F75" i="68"/>
  <c r="K115" i="68"/>
  <c r="Q122" i="68"/>
  <c r="T27" i="68"/>
  <c r="R32" i="68"/>
  <c r="E123" i="68"/>
  <c r="U71" i="68"/>
  <c r="R104" i="68"/>
  <c r="K122" i="68"/>
  <c r="Q22" i="2"/>
  <c r="J53" i="8"/>
  <c r="P36" i="69"/>
  <c r="J54" i="69"/>
  <c r="P47" i="69"/>
  <c r="P51" i="69"/>
  <c r="U37" i="69"/>
  <c r="P44" i="69"/>
  <c r="S37" i="69"/>
  <c r="P49" i="69"/>
  <c r="P43" i="69"/>
  <c r="E54" i="69"/>
  <c r="G54" i="69"/>
  <c r="D54" i="69"/>
  <c r="P18" i="69"/>
  <c r="F54" i="69"/>
  <c r="P52" i="69"/>
  <c r="S19" i="69"/>
  <c r="T19" i="69"/>
  <c r="B54" i="69"/>
  <c r="N54" i="69"/>
  <c r="P46" i="69"/>
  <c r="P50" i="69"/>
  <c r="I54" i="69"/>
  <c r="U19" i="69"/>
  <c r="C54" i="69"/>
  <c r="R72" i="70"/>
  <c r="F86" i="70"/>
  <c r="T73" i="70"/>
  <c r="J78" i="70"/>
  <c r="H75" i="70"/>
  <c r="R105" i="70"/>
  <c r="R97" i="70"/>
  <c r="R99" i="70"/>
  <c r="R106" i="70"/>
  <c r="L31" i="70"/>
  <c r="H117" i="70"/>
  <c r="I38" i="70"/>
  <c r="U38" i="70" s="1"/>
  <c r="Z71" i="70"/>
  <c r="I75" i="70"/>
  <c r="U75" i="70" s="1"/>
  <c r="J75" i="70"/>
  <c r="G87" i="70"/>
  <c r="G130" i="70" s="1"/>
  <c r="U71" i="70"/>
  <c r="R80" i="70"/>
  <c r="R98" i="70"/>
  <c r="R100" i="70"/>
  <c r="D75" i="70"/>
  <c r="T75" i="70" s="1"/>
  <c r="E34" i="70"/>
  <c r="R95" i="70"/>
  <c r="R103" i="70"/>
  <c r="F31" i="70"/>
  <c r="G34" i="70"/>
  <c r="J31" i="70"/>
  <c r="R32" i="70"/>
  <c r="R36" i="70"/>
  <c r="R96" i="70"/>
  <c r="R104" i="70"/>
  <c r="R111" i="70"/>
  <c r="D115" i="70"/>
  <c r="L115" i="70"/>
  <c r="R107" i="70"/>
  <c r="R28" i="70"/>
  <c r="Q31" i="70"/>
  <c r="Z31" i="70" s="1"/>
  <c r="G116" i="70"/>
  <c r="J117" i="70"/>
  <c r="E122" i="70"/>
  <c r="U30" i="70"/>
  <c r="R33" i="70"/>
  <c r="F38" i="70"/>
  <c r="K119" i="70"/>
  <c r="K38" i="70"/>
  <c r="E42" i="70"/>
  <c r="U29" i="70"/>
  <c r="G31" i="70"/>
  <c r="H34" i="70"/>
  <c r="F115" i="70"/>
  <c r="H116" i="70"/>
  <c r="K117" i="70"/>
  <c r="K87" i="70"/>
  <c r="E84" i="70"/>
  <c r="E75" i="70"/>
  <c r="P84" i="70"/>
  <c r="P127" i="70" s="1"/>
  <c r="P75" i="70"/>
  <c r="F85" i="70"/>
  <c r="F78" i="70"/>
  <c r="Q85" i="70"/>
  <c r="Q78" i="70"/>
  <c r="Z78" i="70" s="1"/>
  <c r="L128" i="70"/>
  <c r="Q120" i="70"/>
  <c r="R39" i="70"/>
  <c r="R30" i="70"/>
  <c r="I34" i="70"/>
  <c r="U36" i="70" s="1"/>
  <c r="G115" i="70"/>
  <c r="I126" i="70"/>
  <c r="D117" i="70"/>
  <c r="L117" i="70"/>
  <c r="K120" i="70"/>
  <c r="G38" i="70"/>
  <c r="R29" i="70"/>
  <c r="H42" i="70"/>
  <c r="T30" i="70"/>
  <c r="I31" i="70"/>
  <c r="U31" i="70" s="1"/>
  <c r="J34" i="70"/>
  <c r="E38" i="70"/>
  <c r="F42" i="70"/>
  <c r="H115" i="70"/>
  <c r="J116" i="70"/>
  <c r="E86" i="70"/>
  <c r="E130" i="70"/>
  <c r="L120" i="70"/>
  <c r="D132" i="70"/>
  <c r="L132" i="70"/>
  <c r="J83" i="70"/>
  <c r="E115" i="70"/>
  <c r="F122" i="70"/>
  <c r="L38" i="70"/>
  <c r="T29" i="70"/>
  <c r="I42" i="70"/>
  <c r="U42" i="70" s="1"/>
  <c r="I115" i="70"/>
  <c r="U72" i="70"/>
  <c r="F130" i="70"/>
  <c r="P88" i="70"/>
  <c r="P131" i="70" s="1"/>
  <c r="E132" i="70"/>
  <c r="I132" i="70"/>
  <c r="Q122" i="70"/>
  <c r="I123" i="70"/>
  <c r="J42" i="70"/>
  <c r="K31" i="70"/>
  <c r="D34" i="70"/>
  <c r="L34" i="70"/>
  <c r="H38" i="70"/>
  <c r="J115" i="70"/>
  <c r="G117" i="70"/>
  <c r="F132" i="70"/>
  <c r="I116" i="70"/>
  <c r="J123" i="70"/>
  <c r="D128" i="70"/>
  <c r="G42" i="70"/>
  <c r="K115" i="70"/>
  <c r="K128" i="70"/>
  <c r="G132" i="70"/>
  <c r="E117" i="70"/>
  <c r="D42" i="70"/>
  <c r="T43" i="70" s="1"/>
  <c r="L42" i="70"/>
  <c r="E31" i="70"/>
  <c r="F34" i="70"/>
  <c r="Q34" i="70"/>
  <c r="Z34" i="70" s="1"/>
  <c r="R35" i="70"/>
  <c r="J38" i="70"/>
  <c r="F116" i="70"/>
  <c r="Q116" i="70"/>
  <c r="I117" i="70"/>
  <c r="D122" i="70"/>
  <c r="L122" i="70"/>
  <c r="H89" i="70"/>
  <c r="H123" i="70"/>
  <c r="H78" i="70"/>
  <c r="K83" i="70"/>
  <c r="L84" i="70"/>
  <c r="E85" i="70"/>
  <c r="P85" i="70"/>
  <c r="P128" i="70" s="1"/>
  <c r="H87" i="70"/>
  <c r="J89" i="70"/>
  <c r="Q115" i="70"/>
  <c r="F117" i="70"/>
  <c r="Q117" i="70"/>
  <c r="L119" i="70"/>
  <c r="G122" i="70"/>
  <c r="K123" i="70"/>
  <c r="U74" i="70"/>
  <c r="R76" i="70"/>
  <c r="R77" i="70"/>
  <c r="D83" i="70"/>
  <c r="L83" i="70"/>
  <c r="I87" i="70"/>
  <c r="K89" i="70"/>
  <c r="K116" i="70"/>
  <c r="H122" i="70"/>
  <c r="D123" i="70"/>
  <c r="L123" i="70"/>
  <c r="U73" i="70"/>
  <c r="E83" i="70"/>
  <c r="P83" i="70"/>
  <c r="P126" i="70" s="1"/>
  <c r="Q84" i="70"/>
  <c r="G85" i="70"/>
  <c r="J87" i="70"/>
  <c r="K88" i="70"/>
  <c r="D116" i="70"/>
  <c r="L116" i="70"/>
  <c r="Q119" i="70"/>
  <c r="I122" i="70"/>
  <c r="E123" i="70"/>
  <c r="R74" i="70"/>
  <c r="F83" i="70"/>
  <c r="Q83" i="70"/>
  <c r="H85" i="70"/>
  <c r="L88" i="70"/>
  <c r="E116" i="70"/>
  <c r="J122" i="70"/>
  <c r="F123" i="70"/>
  <c r="Q123" i="70"/>
  <c r="R73" i="70"/>
  <c r="T74" i="70"/>
  <c r="G83" i="70"/>
  <c r="I85" i="70"/>
  <c r="D87" i="70"/>
  <c r="L87" i="70"/>
  <c r="Q89" i="70"/>
  <c r="K122" i="70"/>
  <c r="G123" i="70"/>
  <c r="H83" i="70"/>
  <c r="J85" i="70"/>
  <c r="T72" i="70"/>
  <c r="H54" i="69"/>
  <c r="Y37" i="69"/>
  <c r="O54" i="69"/>
  <c r="T36" i="69"/>
  <c r="T37" i="69" s="1"/>
  <c r="Z71" i="68"/>
  <c r="R114" i="68"/>
  <c r="H78" i="68"/>
  <c r="R77" i="68"/>
  <c r="L75" i="68"/>
  <c r="Q75" i="68"/>
  <c r="Z75" i="68" s="1"/>
  <c r="R95" i="68"/>
  <c r="G122" i="68"/>
  <c r="G78" i="68"/>
  <c r="I78" i="68"/>
  <c r="U78" i="68" s="1"/>
  <c r="T71" i="68"/>
  <c r="R113" i="68"/>
  <c r="T31" i="68"/>
  <c r="Z31" i="68"/>
  <c r="T34" i="68"/>
  <c r="Z36" i="68"/>
  <c r="R106" i="68"/>
  <c r="R96" i="68"/>
  <c r="U27" i="68"/>
  <c r="U31" i="68"/>
  <c r="E128" i="68"/>
  <c r="R98" i="68"/>
  <c r="G75" i="68"/>
  <c r="E87" i="68"/>
  <c r="E130" i="68" s="1"/>
  <c r="Q88" i="68"/>
  <c r="R94" i="68"/>
  <c r="R101" i="68"/>
  <c r="R105" i="68"/>
  <c r="L130" i="68"/>
  <c r="H75" i="68"/>
  <c r="J87" i="68"/>
  <c r="J86" i="68" s="1"/>
  <c r="E89" i="68"/>
  <c r="R99" i="68"/>
  <c r="L86" i="68"/>
  <c r="J75" i="68"/>
  <c r="K87" i="68"/>
  <c r="R100" i="68"/>
  <c r="H85" i="68"/>
  <c r="U73" i="68"/>
  <c r="U29" i="68"/>
  <c r="H132" i="68"/>
  <c r="R107" i="68"/>
  <c r="F128" i="68"/>
  <c r="K120" i="68"/>
  <c r="R103" i="68"/>
  <c r="Q115" i="68"/>
  <c r="K117" i="68"/>
  <c r="L117" i="68"/>
  <c r="R29" i="68"/>
  <c r="U30" i="68"/>
  <c r="Q120" i="68"/>
  <c r="F123" i="68"/>
  <c r="R33" i="68"/>
  <c r="L131" i="68"/>
  <c r="Q117" i="68"/>
  <c r="R97" i="68"/>
  <c r="R111" i="68"/>
  <c r="H123" i="68"/>
  <c r="R110" i="68"/>
  <c r="R45" i="68"/>
  <c r="T38" i="68"/>
  <c r="U42" i="68"/>
  <c r="E82" i="68"/>
  <c r="I132" i="68"/>
  <c r="F87" i="68"/>
  <c r="J122" i="68"/>
  <c r="J78" i="68"/>
  <c r="V71" i="68"/>
  <c r="E115" i="68"/>
  <c r="F116" i="68"/>
  <c r="Q116" i="68"/>
  <c r="R73" i="68"/>
  <c r="G87" i="68"/>
  <c r="G117" i="68"/>
  <c r="R74" i="68"/>
  <c r="D123" i="68"/>
  <c r="L123" i="68"/>
  <c r="F83" i="68"/>
  <c r="R30" i="68"/>
  <c r="T73" i="68"/>
  <c r="H130" i="68"/>
  <c r="H86" i="68"/>
  <c r="K84" i="68"/>
  <c r="K82" i="68" s="1"/>
  <c r="K75" i="68"/>
  <c r="K119" i="68"/>
  <c r="D85" i="68"/>
  <c r="D82" i="68" s="1"/>
  <c r="D78" i="68"/>
  <c r="T80" i="68" s="1"/>
  <c r="L85" i="68"/>
  <c r="L78" i="68"/>
  <c r="H83" i="68"/>
  <c r="G116" i="68"/>
  <c r="F89" i="68"/>
  <c r="R28" i="68"/>
  <c r="T29" i="68"/>
  <c r="E126" i="68"/>
  <c r="H115" i="68"/>
  <c r="I126" i="68"/>
  <c r="J117" i="68"/>
  <c r="G123" i="68"/>
  <c r="Q83" i="68"/>
  <c r="J85" i="68"/>
  <c r="J82" i="68" s="1"/>
  <c r="D89" i="68"/>
  <c r="J116" i="68"/>
  <c r="D122" i="68"/>
  <c r="E116" i="68"/>
  <c r="L132" i="68"/>
  <c r="L115" i="68"/>
  <c r="T30" i="68"/>
  <c r="G115" i="68"/>
  <c r="I87" i="68"/>
  <c r="U74" i="68"/>
  <c r="I117" i="68"/>
  <c r="L127" i="68"/>
  <c r="R80" i="68"/>
  <c r="Q89" i="68"/>
  <c r="H116" i="68"/>
  <c r="Z30" i="68"/>
  <c r="R36" i="68"/>
  <c r="I115" i="68"/>
  <c r="J126" i="68"/>
  <c r="Q119" i="68"/>
  <c r="R84" i="68"/>
  <c r="D115" i="68"/>
  <c r="L119" i="68"/>
  <c r="E122" i="68"/>
  <c r="R72" i="68"/>
  <c r="I84" i="68"/>
  <c r="Z29" i="68"/>
  <c r="U38" i="68"/>
  <c r="J115" i="68"/>
  <c r="K126" i="68"/>
  <c r="H122" i="68"/>
  <c r="I123" i="68"/>
  <c r="K88" i="68"/>
  <c r="F115" i="68"/>
  <c r="D117" i="68"/>
  <c r="D130" i="68"/>
  <c r="Q87" i="68"/>
  <c r="K89" i="68"/>
  <c r="K123" i="68"/>
  <c r="K78" i="68"/>
  <c r="Q123" i="68"/>
  <c r="D126" i="68"/>
  <c r="L126" i="68"/>
  <c r="E117" i="68"/>
  <c r="I122" i="68"/>
  <c r="I85" i="68"/>
  <c r="J132" i="68"/>
  <c r="F117" i="68"/>
  <c r="T74" i="68"/>
  <c r="G83" i="68"/>
  <c r="I116" i="68"/>
  <c r="F122" i="68"/>
  <c r="K116" i="68"/>
  <c r="D116" i="68"/>
  <c r="L116" i="68"/>
  <c r="H117" i="68"/>
  <c r="J123" i="68"/>
  <c r="E75" i="68"/>
  <c r="F78" i="68"/>
  <c r="Q78" i="68"/>
  <c r="Z78" i="68" s="1"/>
  <c r="R76" i="68"/>
  <c r="G38" i="67"/>
  <c r="R28" i="67"/>
  <c r="J31" i="67"/>
  <c r="L41" i="67"/>
  <c r="L38" i="67" s="1"/>
  <c r="R36" i="67"/>
  <c r="P45" i="67"/>
  <c r="P132" i="67" s="1"/>
  <c r="E78" i="67"/>
  <c r="E89" i="67"/>
  <c r="I38" i="67"/>
  <c r="U38" i="67" s="1"/>
  <c r="J42" i="67"/>
  <c r="K31" i="67"/>
  <c r="L34" i="67"/>
  <c r="E41" i="67"/>
  <c r="E38" i="67" s="1"/>
  <c r="P41" i="67"/>
  <c r="P128" i="67" s="1"/>
  <c r="H40" i="67"/>
  <c r="K85" i="67"/>
  <c r="K78" i="67"/>
  <c r="E31" i="67"/>
  <c r="P31" i="67"/>
  <c r="P118" i="67" s="1"/>
  <c r="F34" i="67"/>
  <c r="R72" i="67"/>
  <c r="U30" i="67"/>
  <c r="R32" i="67"/>
  <c r="R33" i="67"/>
  <c r="U29" i="67"/>
  <c r="F42" i="67"/>
  <c r="J38" i="67"/>
  <c r="G42" i="67"/>
  <c r="R30" i="67"/>
  <c r="I34" i="67"/>
  <c r="U35" i="67" s="1"/>
  <c r="G83" i="67"/>
  <c r="G126" i="67" s="1"/>
  <c r="K41" i="67"/>
  <c r="J84" i="67"/>
  <c r="J75" i="67"/>
  <c r="I42" i="67"/>
  <c r="U42" i="67" s="1"/>
  <c r="K34" i="67"/>
  <c r="D41" i="67"/>
  <c r="D38" i="67" s="1"/>
  <c r="T39" i="67" s="1"/>
  <c r="E45" i="67"/>
  <c r="H87" i="67"/>
  <c r="H130" i="67" s="1"/>
  <c r="D45" i="67"/>
  <c r="D42" i="67" s="1"/>
  <c r="L45" i="67"/>
  <c r="U73" i="67"/>
  <c r="E83" i="67"/>
  <c r="E126" i="67" s="1"/>
  <c r="Q84" i="67"/>
  <c r="G85" i="67"/>
  <c r="G128" i="67" s="1"/>
  <c r="J87" i="67"/>
  <c r="J130" i="67" s="1"/>
  <c r="K88" i="67"/>
  <c r="K131" i="67" s="1"/>
  <c r="D89" i="67"/>
  <c r="L89" i="67"/>
  <c r="L132" i="67" s="1"/>
  <c r="U72" i="67"/>
  <c r="F83" i="67"/>
  <c r="F126" i="67" s="1"/>
  <c r="Q83" i="67"/>
  <c r="H85" i="67"/>
  <c r="H128" i="67" s="1"/>
  <c r="T73" i="67"/>
  <c r="H83" i="67"/>
  <c r="H126" i="67" s="1"/>
  <c r="J85" i="67"/>
  <c r="J128" i="67" s="1"/>
  <c r="Q88" i="67"/>
  <c r="R80" i="67"/>
  <c r="D85" i="67"/>
  <c r="L85" i="67"/>
  <c r="E85" i="67"/>
  <c r="U74" i="67"/>
  <c r="U51" i="4"/>
  <c r="U71" i="4" s="1"/>
  <c r="T51" i="4"/>
  <c r="T71" i="4" s="1"/>
  <c r="T8" i="4"/>
  <c r="U8" i="4"/>
  <c r="T9" i="4"/>
  <c r="U9" i="4"/>
  <c r="T10" i="4"/>
  <c r="U10" i="4"/>
  <c r="T11" i="4"/>
  <c r="U11" i="4"/>
  <c r="T12" i="4"/>
  <c r="U12" i="4"/>
  <c r="T13" i="4"/>
  <c r="U13" i="4"/>
  <c r="T14" i="4"/>
  <c r="U14" i="4"/>
  <c r="T15" i="4"/>
  <c r="U15" i="4"/>
  <c r="T16" i="4"/>
  <c r="U16" i="4"/>
  <c r="T17" i="4"/>
  <c r="U17" i="4"/>
  <c r="T18" i="4"/>
  <c r="U18" i="4"/>
  <c r="T19" i="4"/>
  <c r="U19" i="4"/>
  <c r="T20" i="4"/>
  <c r="U20" i="4"/>
  <c r="T21" i="4"/>
  <c r="U21" i="4"/>
  <c r="T22" i="4"/>
  <c r="U22" i="4"/>
  <c r="T23" i="4"/>
  <c r="U23" i="4"/>
  <c r="T24" i="4"/>
  <c r="U24" i="4"/>
  <c r="T25" i="4"/>
  <c r="U25" i="4"/>
  <c r="T26" i="4"/>
  <c r="U26" i="4"/>
  <c r="V27" i="4"/>
  <c r="U7" i="4"/>
  <c r="T7" i="4"/>
  <c r="R114" i="4"/>
  <c r="R113" i="4"/>
  <c r="R111" i="4"/>
  <c r="R110" i="4"/>
  <c r="R108" i="4"/>
  <c r="R107" i="4"/>
  <c r="R106" i="4"/>
  <c r="R105" i="4"/>
  <c r="R104" i="4"/>
  <c r="R103" i="4"/>
  <c r="R101" i="4"/>
  <c r="R100" i="4"/>
  <c r="R99" i="4"/>
  <c r="R98" i="4"/>
  <c r="R97" i="4"/>
  <c r="R96" i="4"/>
  <c r="R95" i="4"/>
  <c r="R94" i="4"/>
  <c r="J88" i="4"/>
  <c r="I88" i="4"/>
  <c r="H88" i="4"/>
  <c r="G88" i="4"/>
  <c r="F88" i="4"/>
  <c r="D88" i="4"/>
  <c r="J84" i="4"/>
  <c r="F84" i="4"/>
  <c r="E84" i="4"/>
  <c r="D84" i="4"/>
  <c r="R71" i="4"/>
  <c r="R70" i="4"/>
  <c r="R68" i="4"/>
  <c r="R67" i="4"/>
  <c r="R65" i="4"/>
  <c r="R64" i="4"/>
  <c r="R63" i="4"/>
  <c r="R62" i="4"/>
  <c r="R61" i="4"/>
  <c r="R60" i="4"/>
  <c r="R58" i="4"/>
  <c r="R57" i="4"/>
  <c r="R56" i="4"/>
  <c r="R55" i="4"/>
  <c r="R54" i="4"/>
  <c r="R53" i="4"/>
  <c r="R52" i="4"/>
  <c r="R51" i="4"/>
  <c r="R21" i="4"/>
  <c r="R23" i="4"/>
  <c r="E28" i="4"/>
  <c r="F28" i="4"/>
  <c r="G28" i="4"/>
  <c r="H28" i="4"/>
  <c r="I28" i="4"/>
  <c r="U28" i="4" s="1"/>
  <c r="J28" i="4"/>
  <c r="K28" i="4"/>
  <c r="L28" i="4"/>
  <c r="P28" i="4"/>
  <c r="Q28" i="4"/>
  <c r="Z28" i="4" s="1"/>
  <c r="E29" i="4"/>
  <c r="F29" i="4"/>
  <c r="F39" i="4" s="1"/>
  <c r="G29" i="4"/>
  <c r="G39" i="4" s="1"/>
  <c r="H29" i="4"/>
  <c r="H39" i="4" s="1"/>
  <c r="I29" i="4"/>
  <c r="J29" i="4"/>
  <c r="K29" i="4"/>
  <c r="L29" i="4"/>
  <c r="P29" i="4"/>
  <c r="Q29" i="4"/>
  <c r="E30" i="4"/>
  <c r="E43" i="4" s="1"/>
  <c r="F30" i="4"/>
  <c r="F43" i="4" s="1"/>
  <c r="G30" i="4"/>
  <c r="H30" i="4"/>
  <c r="H43" i="4" s="1"/>
  <c r="I30" i="4"/>
  <c r="J30" i="4"/>
  <c r="K30" i="4"/>
  <c r="K43" i="4" s="1"/>
  <c r="L30" i="4"/>
  <c r="P30" i="4"/>
  <c r="Q30" i="4"/>
  <c r="E32" i="4"/>
  <c r="E40" i="4" s="1"/>
  <c r="F32" i="4"/>
  <c r="F40" i="4" s="1"/>
  <c r="G32" i="4"/>
  <c r="H32" i="4"/>
  <c r="H40" i="4" s="1"/>
  <c r="I32" i="4"/>
  <c r="J32" i="4"/>
  <c r="K32" i="4"/>
  <c r="L32" i="4"/>
  <c r="L40" i="4" s="1"/>
  <c r="P32" i="4"/>
  <c r="Q32" i="4"/>
  <c r="E33" i="4"/>
  <c r="F33" i="4"/>
  <c r="F44" i="4" s="1"/>
  <c r="G33" i="4"/>
  <c r="G44" i="4" s="1"/>
  <c r="H33" i="4"/>
  <c r="H44" i="4" s="1"/>
  <c r="I33" i="4"/>
  <c r="I44" i="4" s="1"/>
  <c r="J33" i="4"/>
  <c r="J44" i="4" s="1"/>
  <c r="K33" i="4"/>
  <c r="K44" i="4" s="1"/>
  <c r="L33" i="4"/>
  <c r="P33" i="4"/>
  <c r="Q33" i="4"/>
  <c r="E35" i="4"/>
  <c r="F35" i="4"/>
  <c r="G35" i="4"/>
  <c r="H35" i="4"/>
  <c r="I35" i="4"/>
  <c r="J35" i="4"/>
  <c r="K35" i="4"/>
  <c r="L35" i="4"/>
  <c r="L41" i="4" s="1"/>
  <c r="P35" i="4"/>
  <c r="Q35" i="4"/>
  <c r="E36" i="4"/>
  <c r="F36" i="4"/>
  <c r="F45" i="4" s="1"/>
  <c r="G36" i="4"/>
  <c r="G45" i="4" s="1"/>
  <c r="H36" i="4"/>
  <c r="H45" i="4" s="1"/>
  <c r="I36" i="4"/>
  <c r="I45" i="4" s="1"/>
  <c r="J36" i="4"/>
  <c r="K36" i="4"/>
  <c r="L36" i="4"/>
  <c r="L45" i="4" s="1"/>
  <c r="P36" i="4"/>
  <c r="Q36" i="4"/>
  <c r="D36" i="4"/>
  <c r="D45" i="4" s="1"/>
  <c r="D35" i="4"/>
  <c r="D41" i="4" s="1"/>
  <c r="D33" i="4"/>
  <c r="D44" i="4" s="1"/>
  <c r="D32" i="4"/>
  <c r="D30" i="4"/>
  <c r="D29" i="4"/>
  <c r="R16" i="4"/>
  <c r="R14" i="4"/>
  <c r="K64" i="3"/>
  <c r="P61" i="3"/>
  <c r="C49" i="3"/>
  <c r="D49" i="3"/>
  <c r="E49" i="3"/>
  <c r="F49" i="3"/>
  <c r="G49" i="3"/>
  <c r="H49" i="3"/>
  <c r="I49" i="3"/>
  <c r="O49" i="3"/>
  <c r="S39" i="3"/>
  <c r="T39" i="3"/>
  <c r="S18" i="3"/>
  <c r="T18" i="3"/>
  <c r="P39" i="3"/>
  <c r="P40" i="3"/>
  <c r="P41" i="3"/>
  <c r="K42" i="3"/>
  <c r="U42" i="3" s="1"/>
  <c r="P18" i="3"/>
  <c r="B21" i="3"/>
  <c r="K21" i="3"/>
  <c r="P19" i="3"/>
  <c r="P20" i="3"/>
  <c r="K38" i="2"/>
  <c r="K39" i="2"/>
  <c r="K41" i="2"/>
  <c r="K42" i="2"/>
  <c r="K43" i="2"/>
  <c r="K44" i="2"/>
  <c r="K45" i="2"/>
  <c r="K46" i="2"/>
  <c r="K25" i="2"/>
  <c r="K10" i="2"/>
  <c r="K17" i="2" s="1"/>
  <c r="R54" i="34"/>
  <c r="F54" i="34"/>
  <c r="G54" i="34"/>
  <c r="H54" i="34"/>
  <c r="I54" i="34"/>
  <c r="J54" i="34"/>
  <c r="K54" i="34"/>
  <c r="M54" i="34"/>
  <c r="E54" i="34"/>
  <c r="F9" i="34"/>
  <c r="G9" i="34"/>
  <c r="H9" i="34"/>
  <c r="I9" i="34"/>
  <c r="J9" i="34"/>
  <c r="K9" i="34"/>
  <c r="L9" i="34"/>
  <c r="M9" i="34"/>
  <c r="Q9" i="34"/>
  <c r="R9" i="34"/>
  <c r="E9" i="34"/>
  <c r="F29" i="34"/>
  <c r="G29" i="34"/>
  <c r="H29" i="34"/>
  <c r="I29" i="34"/>
  <c r="J29" i="34"/>
  <c r="K29" i="34"/>
  <c r="L29" i="34"/>
  <c r="M29" i="34"/>
  <c r="Q29" i="34"/>
  <c r="R29" i="34"/>
  <c r="E29" i="34"/>
  <c r="M38" i="34"/>
  <c r="M40" i="34"/>
  <c r="M41" i="34"/>
  <c r="M37" i="34"/>
  <c r="M17" i="34"/>
  <c r="M18" i="34"/>
  <c r="M20" i="34"/>
  <c r="M21" i="34"/>
  <c r="Y78" i="70" l="1"/>
  <c r="P121" i="70"/>
  <c r="Y75" i="70"/>
  <c r="P118" i="70"/>
  <c r="R87" i="70"/>
  <c r="U80" i="67"/>
  <c r="D132" i="67"/>
  <c r="Y35" i="67"/>
  <c r="P121" i="67"/>
  <c r="S9" i="34"/>
  <c r="Q19" i="34"/>
  <c r="Q42" i="70"/>
  <c r="Z42" i="70" s="1"/>
  <c r="Q38" i="67"/>
  <c r="Z38" i="67" s="1"/>
  <c r="G121" i="67"/>
  <c r="R123" i="67"/>
  <c r="R40" i="67"/>
  <c r="V32" i="67"/>
  <c r="K49" i="34"/>
  <c r="J49" i="34"/>
  <c r="L49" i="34"/>
  <c r="R43" i="70"/>
  <c r="Z80" i="70"/>
  <c r="Q130" i="70"/>
  <c r="R130" i="70" s="1"/>
  <c r="Q131" i="70"/>
  <c r="G121" i="70"/>
  <c r="Z33" i="70"/>
  <c r="Y80" i="70"/>
  <c r="R43" i="67"/>
  <c r="J121" i="67"/>
  <c r="R116" i="67"/>
  <c r="Q42" i="67"/>
  <c r="Z42" i="67" s="1"/>
  <c r="G86" i="67"/>
  <c r="G129" i="67" s="1"/>
  <c r="D121" i="67"/>
  <c r="V43" i="67"/>
  <c r="R115" i="67"/>
  <c r="M129" i="67"/>
  <c r="M42" i="4"/>
  <c r="V42" i="4" s="1"/>
  <c r="E86" i="68"/>
  <c r="E121" i="68"/>
  <c r="Q37" i="2"/>
  <c r="P45" i="4"/>
  <c r="P123" i="4"/>
  <c r="Q86" i="70"/>
  <c r="Z86" i="70" s="1"/>
  <c r="V34" i="4"/>
  <c r="M121" i="4"/>
  <c r="Z78" i="67"/>
  <c r="Q121" i="67"/>
  <c r="Z35" i="70"/>
  <c r="Z79" i="70"/>
  <c r="M128" i="67"/>
  <c r="Z76" i="67"/>
  <c r="Z79" i="67"/>
  <c r="Q39" i="4"/>
  <c r="Z29" i="4"/>
  <c r="E128" i="67"/>
  <c r="Y31" i="67"/>
  <c r="Y34" i="67"/>
  <c r="Z80" i="68"/>
  <c r="R41" i="67"/>
  <c r="Z77" i="70"/>
  <c r="V36" i="4"/>
  <c r="Y36" i="67"/>
  <c r="M118" i="67"/>
  <c r="V31" i="67"/>
  <c r="R122" i="67"/>
  <c r="I49" i="34"/>
  <c r="P120" i="4"/>
  <c r="Y28" i="4"/>
  <c r="P115" i="4"/>
  <c r="K82" i="67"/>
  <c r="K128" i="67"/>
  <c r="P86" i="70"/>
  <c r="R85" i="70"/>
  <c r="U79" i="70"/>
  <c r="M38" i="67"/>
  <c r="V40" i="67" s="1"/>
  <c r="M127" i="67"/>
  <c r="V86" i="4"/>
  <c r="Z36" i="67"/>
  <c r="Z45" i="70"/>
  <c r="K63" i="3"/>
  <c r="U21" i="3"/>
  <c r="Q127" i="67"/>
  <c r="K121" i="67"/>
  <c r="V31" i="4"/>
  <c r="M118" i="4"/>
  <c r="Z32" i="67"/>
  <c r="Z36" i="70"/>
  <c r="E49" i="34"/>
  <c r="H49" i="34"/>
  <c r="T27" i="4"/>
  <c r="Q131" i="67"/>
  <c r="I86" i="67"/>
  <c r="I129" i="67" s="1"/>
  <c r="E132" i="67"/>
  <c r="U80" i="70"/>
  <c r="R119" i="70"/>
  <c r="R39" i="67"/>
  <c r="L118" i="67"/>
  <c r="V34" i="67"/>
  <c r="M121" i="67"/>
  <c r="R85" i="68"/>
  <c r="L130" i="67"/>
  <c r="Q132" i="67"/>
  <c r="Z76" i="70"/>
  <c r="M126" i="67"/>
  <c r="Y32" i="67"/>
  <c r="Y77" i="70"/>
  <c r="V32" i="4"/>
  <c r="L82" i="67"/>
  <c r="L125" i="67" s="1"/>
  <c r="L128" i="67"/>
  <c r="D128" i="67"/>
  <c r="R49" i="34"/>
  <c r="G49" i="34"/>
  <c r="P40" i="4"/>
  <c r="P119" i="4"/>
  <c r="E121" i="67"/>
  <c r="R40" i="70"/>
  <c r="M82" i="4"/>
  <c r="V84" i="4" s="1"/>
  <c r="M127" i="4"/>
  <c r="K118" i="67"/>
  <c r="L121" i="67"/>
  <c r="F121" i="67"/>
  <c r="I121" i="67"/>
  <c r="V44" i="67"/>
  <c r="M131" i="67"/>
  <c r="V45" i="67"/>
  <c r="V36" i="67"/>
  <c r="M132" i="4"/>
  <c r="Z33" i="67"/>
  <c r="Y30" i="4"/>
  <c r="P117" i="4"/>
  <c r="Y29" i="4"/>
  <c r="P116" i="4"/>
  <c r="Q128" i="67"/>
  <c r="R85" i="67"/>
  <c r="Q44" i="4"/>
  <c r="Q126" i="67"/>
  <c r="Q118" i="67"/>
  <c r="Z75" i="67"/>
  <c r="F49" i="34"/>
  <c r="Q45" i="4"/>
  <c r="Q43" i="4"/>
  <c r="Z30" i="4"/>
  <c r="R44" i="67"/>
  <c r="P38" i="67"/>
  <c r="P42" i="67"/>
  <c r="Q38" i="70"/>
  <c r="Z40" i="70" s="1"/>
  <c r="M38" i="4"/>
  <c r="V38" i="4" s="1"/>
  <c r="H121" i="67"/>
  <c r="Q130" i="67"/>
  <c r="U11" i="2"/>
  <c r="U14" i="2"/>
  <c r="U9" i="2"/>
  <c r="U12" i="2"/>
  <c r="U13" i="2"/>
  <c r="U16" i="2"/>
  <c r="U15" i="2"/>
  <c r="U8" i="2"/>
  <c r="L47" i="2"/>
  <c r="Y33" i="67"/>
  <c r="V35" i="4"/>
  <c r="Y76" i="70"/>
  <c r="Z35" i="67"/>
  <c r="M131" i="4"/>
  <c r="U7" i="2"/>
  <c r="V35" i="67"/>
  <c r="Y79" i="70"/>
  <c r="V87" i="4"/>
  <c r="Z32" i="70"/>
  <c r="V89" i="4"/>
  <c r="R117" i="67"/>
  <c r="E86" i="67"/>
  <c r="I82" i="67"/>
  <c r="I125" i="67" s="1"/>
  <c r="U78" i="67"/>
  <c r="R87" i="67"/>
  <c r="T79" i="67"/>
  <c r="L86" i="67"/>
  <c r="D86" i="67"/>
  <c r="D129" i="67" s="1"/>
  <c r="F34" i="4"/>
  <c r="Z76" i="68"/>
  <c r="Q127" i="68"/>
  <c r="R127" i="68" s="1"/>
  <c r="R44" i="68"/>
  <c r="Z79" i="68"/>
  <c r="Z77" i="68"/>
  <c r="R39" i="68"/>
  <c r="P126" i="68"/>
  <c r="R43" i="68"/>
  <c r="P130" i="68"/>
  <c r="Z44" i="68"/>
  <c r="P60" i="3"/>
  <c r="M39" i="34"/>
  <c r="M49" i="34"/>
  <c r="N59" i="34"/>
  <c r="Z39" i="34"/>
  <c r="Q39" i="34"/>
  <c r="Q118" i="70"/>
  <c r="T41" i="70"/>
  <c r="T39" i="70"/>
  <c r="T40" i="70"/>
  <c r="K121" i="70"/>
  <c r="D121" i="70"/>
  <c r="L121" i="70"/>
  <c r="U41" i="70"/>
  <c r="T79" i="70"/>
  <c r="T80" i="70"/>
  <c r="E121" i="70"/>
  <c r="L118" i="70"/>
  <c r="U40" i="70"/>
  <c r="U39" i="70"/>
  <c r="U40" i="67"/>
  <c r="R34" i="67"/>
  <c r="F86" i="67"/>
  <c r="F129" i="67" s="1"/>
  <c r="U43" i="67"/>
  <c r="R75" i="67"/>
  <c r="T35" i="67"/>
  <c r="T36" i="67"/>
  <c r="R45" i="67"/>
  <c r="U44" i="67"/>
  <c r="T78" i="67"/>
  <c r="R89" i="67"/>
  <c r="T80" i="67"/>
  <c r="K34" i="4"/>
  <c r="I31" i="4"/>
  <c r="U31" i="4" s="1"/>
  <c r="Z27" i="4"/>
  <c r="U30" i="4"/>
  <c r="U29" i="4"/>
  <c r="D31" i="4"/>
  <c r="T31" i="4" s="1"/>
  <c r="U27" i="4"/>
  <c r="J31" i="4"/>
  <c r="J43" i="4"/>
  <c r="I43" i="4"/>
  <c r="I42" i="4" s="1"/>
  <c r="U42" i="4" s="1"/>
  <c r="J89" i="4"/>
  <c r="J123" i="4"/>
  <c r="Q115" i="4"/>
  <c r="F85" i="4"/>
  <c r="F122" i="4"/>
  <c r="D34" i="4"/>
  <c r="T34" i="4" s="1"/>
  <c r="I34" i="4"/>
  <c r="U34" i="4" s="1"/>
  <c r="Q31" i="4"/>
  <c r="Z31" i="4" s="1"/>
  <c r="F31" i="4"/>
  <c r="K39" i="4"/>
  <c r="G115" i="4"/>
  <c r="D83" i="4"/>
  <c r="T73" i="4"/>
  <c r="D116" i="4"/>
  <c r="L83" i="4"/>
  <c r="L116" i="4"/>
  <c r="I87" i="4"/>
  <c r="I117" i="4"/>
  <c r="U74" i="4"/>
  <c r="Q84" i="4"/>
  <c r="Q119" i="4"/>
  <c r="K88" i="4"/>
  <c r="K120" i="4"/>
  <c r="G85" i="4"/>
  <c r="G122" i="4"/>
  <c r="D89" i="4"/>
  <c r="D123" i="4"/>
  <c r="L89" i="4"/>
  <c r="L123" i="4"/>
  <c r="T72" i="4"/>
  <c r="Q87" i="4"/>
  <c r="Q117" i="4"/>
  <c r="K83" i="4"/>
  <c r="K116" i="4"/>
  <c r="P84" i="4"/>
  <c r="K89" i="4"/>
  <c r="K123" i="4"/>
  <c r="K41" i="4"/>
  <c r="H115" i="4"/>
  <c r="E83" i="4"/>
  <c r="E116" i="4"/>
  <c r="P83" i="4"/>
  <c r="J87" i="4"/>
  <c r="J117" i="4"/>
  <c r="L88" i="4"/>
  <c r="L120" i="4"/>
  <c r="H85" i="4"/>
  <c r="H122" i="4"/>
  <c r="E89" i="4"/>
  <c r="E123" i="4"/>
  <c r="P89" i="4"/>
  <c r="F87" i="4"/>
  <c r="F117" i="4"/>
  <c r="D122" i="4"/>
  <c r="E115" i="4"/>
  <c r="J83" i="4"/>
  <c r="J116" i="4"/>
  <c r="G87" i="4"/>
  <c r="G117" i="4"/>
  <c r="L84" i="4"/>
  <c r="L119" i="4"/>
  <c r="P85" i="4"/>
  <c r="J34" i="4"/>
  <c r="F115" i="4"/>
  <c r="G34" i="4"/>
  <c r="R32" i="4"/>
  <c r="Q40" i="4"/>
  <c r="U72" i="4"/>
  <c r="I115" i="4"/>
  <c r="F83" i="4"/>
  <c r="F116" i="4"/>
  <c r="Q83" i="4"/>
  <c r="Q116" i="4"/>
  <c r="K87" i="4"/>
  <c r="K117" i="4"/>
  <c r="P88" i="4"/>
  <c r="I85" i="4"/>
  <c r="I122" i="4"/>
  <c r="F89" i="4"/>
  <c r="F123" i="4"/>
  <c r="Q89" i="4"/>
  <c r="Q123" i="4"/>
  <c r="E85" i="4"/>
  <c r="E122" i="4"/>
  <c r="G31" i="4"/>
  <c r="H87" i="4"/>
  <c r="H117" i="4"/>
  <c r="P43" i="4"/>
  <c r="J115" i="4"/>
  <c r="G83" i="4"/>
  <c r="G116" i="4"/>
  <c r="D87" i="4"/>
  <c r="T74" i="4"/>
  <c r="D117" i="4"/>
  <c r="L87" i="4"/>
  <c r="L117" i="4"/>
  <c r="Q120" i="4"/>
  <c r="J85" i="4"/>
  <c r="J122" i="4"/>
  <c r="G89" i="4"/>
  <c r="G123" i="4"/>
  <c r="L115" i="4"/>
  <c r="I83" i="4"/>
  <c r="U73" i="4"/>
  <c r="I116" i="4"/>
  <c r="K84" i="4"/>
  <c r="K119" i="4"/>
  <c r="I123" i="4"/>
  <c r="Q85" i="4"/>
  <c r="L43" i="4"/>
  <c r="I40" i="4"/>
  <c r="K115" i="4"/>
  <c r="H83" i="4"/>
  <c r="H116" i="4"/>
  <c r="E87" i="4"/>
  <c r="E117" i="4"/>
  <c r="P87" i="4"/>
  <c r="H123" i="4"/>
  <c r="K130" i="68"/>
  <c r="U80" i="68"/>
  <c r="R122" i="68"/>
  <c r="R40" i="68"/>
  <c r="U44" i="68"/>
  <c r="Q118" i="68"/>
  <c r="Z32" i="68"/>
  <c r="K86" i="68"/>
  <c r="U79" i="68"/>
  <c r="R41" i="68"/>
  <c r="I121" i="68"/>
  <c r="U45" i="68"/>
  <c r="Z33" i="68"/>
  <c r="R123" i="68"/>
  <c r="L82" i="68"/>
  <c r="L128" i="68"/>
  <c r="L118" i="68"/>
  <c r="Q131" i="68"/>
  <c r="Z35" i="68"/>
  <c r="H128" i="68"/>
  <c r="Q128" i="68"/>
  <c r="R128" i="68" s="1"/>
  <c r="P62" i="3"/>
  <c r="K40" i="2"/>
  <c r="P54" i="69"/>
  <c r="K118" i="70"/>
  <c r="G86" i="70"/>
  <c r="R88" i="70"/>
  <c r="R122" i="70"/>
  <c r="U45" i="70"/>
  <c r="R117" i="70"/>
  <c r="R115" i="70"/>
  <c r="D86" i="70"/>
  <c r="T87" i="70" s="1"/>
  <c r="D130" i="70"/>
  <c r="R123" i="70"/>
  <c r="F82" i="70"/>
  <c r="F126" i="70"/>
  <c r="Q121" i="70"/>
  <c r="R78" i="70"/>
  <c r="R75" i="70"/>
  <c r="I82" i="70"/>
  <c r="U85" i="70" s="1"/>
  <c r="I128" i="70"/>
  <c r="K131" i="70"/>
  <c r="E128" i="70"/>
  <c r="H132" i="70"/>
  <c r="E129" i="70"/>
  <c r="T45" i="70"/>
  <c r="Q128" i="70"/>
  <c r="G82" i="70"/>
  <c r="G126" i="70"/>
  <c r="J86" i="70"/>
  <c r="J130" i="70"/>
  <c r="K132" i="70"/>
  <c r="L127" i="70"/>
  <c r="R31" i="70"/>
  <c r="F129" i="70"/>
  <c r="G128" i="70"/>
  <c r="I86" i="70"/>
  <c r="I130" i="70"/>
  <c r="K82" i="70"/>
  <c r="K126" i="70"/>
  <c r="T42" i="70"/>
  <c r="T44" i="70"/>
  <c r="T36" i="70"/>
  <c r="T35" i="70"/>
  <c r="T34" i="70"/>
  <c r="F121" i="70"/>
  <c r="J128" i="70"/>
  <c r="R84" i="70"/>
  <c r="Q127" i="70"/>
  <c r="L82" i="70"/>
  <c r="L126" i="70"/>
  <c r="U43" i="70"/>
  <c r="J121" i="70"/>
  <c r="R120" i="70"/>
  <c r="F128" i="70"/>
  <c r="H82" i="70"/>
  <c r="H126" i="70"/>
  <c r="L131" i="70"/>
  <c r="P82" i="70"/>
  <c r="D82" i="70"/>
  <c r="T83" i="70" s="1"/>
  <c r="D126" i="70"/>
  <c r="J82" i="70"/>
  <c r="J126" i="70"/>
  <c r="Q132" i="70"/>
  <c r="R132" i="70" s="1"/>
  <c r="R89" i="70"/>
  <c r="H128" i="70"/>
  <c r="E82" i="70"/>
  <c r="E126" i="70"/>
  <c r="J132" i="70"/>
  <c r="H121" i="70"/>
  <c r="R34" i="70"/>
  <c r="U34" i="70"/>
  <c r="U35" i="70"/>
  <c r="I121" i="70"/>
  <c r="L86" i="70"/>
  <c r="L130" i="70"/>
  <c r="R83" i="70"/>
  <c r="Q82" i="70"/>
  <c r="Z82" i="70" s="1"/>
  <c r="Q126" i="70"/>
  <c r="H130" i="70"/>
  <c r="H86" i="70"/>
  <c r="R116" i="70"/>
  <c r="U44" i="70"/>
  <c r="K86" i="70"/>
  <c r="K130" i="70"/>
  <c r="R88" i="68"/>
  <c r="H121" i="68"/>
  <c r="G121" i="68"/>
  <c r="J130" i="68"/>
  <c r="Z34" i="68"/>
  <c r="G132" i="68"/>
  <c r="R34" i="68"/>
  <c r="R31" i="68"/>
  <c r="T36" i="68"/>
  <c r="T35" i="68"/>
  <c r="R120" i="68"/>
  <c r="R115" i="68"/>
  <c r="T42" i="68"/>
  <c r="T45" i="68"/>
  <c r="T44" i="68"/>
  <c r="T43" i="68"/>
  <c r="R117" i="68"/>
  <c r="E132" i="68"/>
  <c r="T79" i="68"/>
  <c r="T40" i="68"/>
  <c r="T39" i="68"/>
  <c r="L129" i="68"/>
  <c r="U35" i="68"/>
  <c r="T41" i="68"/>
  <c r="U43" i="68"/>
  <c r="U39" i="68"/>
  <c r="T82" i="68"/>
  <c r="D125" i="68"/>
  <c r="T83" i="68"/>
  <c r="T84" i="68"/>
  <c r="R78" i="68"/>
  <c r="Q121" i="68"/>
  <c r="G126" i="68"/>
  <c r="G82" i="68"/>
  <c r="K132" i="68"/>
  <c r="K131" i="68"/>
  <c r="I82" i="68"/>
  <c r="U84" i="68" s="1"/>
  <c r="E129" i="68"/>
  <c r="D121" i="68"/>
  <c r="T78" i="68"/>
  <c r="H129" i="68"/>
  <c r="G130" i="68"/>
  <c r="G86" i="68"/>
  <c r="J121" i="68"/>
  <c r="U40" i="68"/>
  <c r="F121" i="68"/>
  <c r="J125" i="68"/>
  <c r="D132" i="68"/>
  <c r="K121" i="68"/>
  <c r="E125" i="68"/>
  <c r="F132" i="68"/>
  <c r="U34" i="68"/>
  <c r="U36" i="68"/>
  <c r="R116" i="68"/>
  <c r="J128" i="68"/>
  <c r="H82" i="68"/>
  <c r="H126" i="68"/>
  <c r="F130" i="68"/>
  <c r="F86" i="68"/>
  <c r="K125" i="68"/>
  <c r="I130" i="68"/>
  <c r="I86" i="68"/>
  <c r="U87" i="68" s="1"/>
  <c r="L121" i="68"/>
  <c r="K118" i="68"/>
  <c r="D86" i="68"/>
  <c r="T89" i="68" s="1"/>
  <c r="U41" i="68"/>
  <c r="I128" i="68"/>
  <c r="Q130" i="68"/>
  <c r="R87" i="68"/>
  <c r="Q86" i="68"/>
  <c r="Z86" i="68" s="1"/>
  <c r="R119" i="68"/>
  <c r="Q132" i="68"/>
  <c r="R132" i="68" s="1"/>
  <c r="R89" i="68"/>
  <c r="K127" i="68"/>
  <c r="D128" i="68"/>
  <c r="T85" i="68"/>
  <c r="R75" i="68"/>
  <c r="R83" i="68"/>
  <c r="Q82" i="68"/>
  <c r="Z82" i="68" s="1"/>
  <c r="Q126" i="68"/>
  <c r="G128" i="68"/>
  <c r="F82" i="68"/>
  <c r="F126" i="68"/>
  <c r="T42" i="67"/>
  <c r="T43" i="67"/>
  <c r="T44" i="67"/>
  <c r="R88" i="67"/>
  <c r="U41" i="67"/>
  <c r="R84" i="67"/>
  <c r="R31" i="67"/>
  <c r="H82" i="67"/>
  <c r="T41" i="67"/>
  <c r="U84" i="67"/>
  <c r="U45" i="67"/>
  <c r="R83" i="67"/>
  <c r="Q82" i="67"/>
  <c r="Z84" i="67" s="1"/>
  <c r="E82" i="67"/>
  <c r="E125" i="67" s="1"/>
  <c r="R78" i="67"/>
  <c r="D82" i="67"/>
  <c r="D125" i="67" s="1"/>
  <c r="U39" i="67"/>
  <c r="U34" i="67"/>
  <c r="U36" i="67"/>
  <c r="F82" i="67"/>
  <c r="F125" i="67" s="1"/>
  <c r="Q86" i="67"/>
  <c r="Z89" i="67" s="1"/>
  <c r="E42" i="67"/>
  <c r="L42" i="67"/>
  <c r="T45" i="67"/>
  <c r="U82" i="67"/>
  <c r="T38" i="67"/>
  <c r="T40" i="67"/>
  <c r="K38" i="67"/>
  <c r="H38" i="67"/>
  <c r="K86" i="67"/>
  <c r="K129" i="67" s="1"/>
  <c r="G82" i="67"/>
  <c r="G125" i="67" s="1"/>
  <c r="J86" i="67"/>
  <c r="J129" i="67" s="1"/>
  <c r="H86" i="67"/>
  <c r="H129" i="67" s="1"/>
  <c r="J82" i="67"/>
  <c r="J125" i="67" s="1"/>
  <c r="U83" i="67"/>
  <c r="F42" i="4"/>
  <c r="H42" i="4"/>
  <c r="L34" i="4"/>
  <c r="Q34" i="4"/>
  <c r="Z34" i="4" s="1"/>
  <c r="L31" i="4"/>
  <c r="D40" i="4"/>
  <c r="K45" i="4"/>
  <c r="K42" i="4" s="1"/>
  <c r="P44" i="4"/>
  <c r="E44" i="4"/>
  <c r="G43" i="4"/>
  <c r="I41" i="4"/>
  <c r="K40" i="4"/>
  <c r="P39" i="4"/>
  <c r="E39" i="4"/>
  <c r="E45" i="4"/>
  <c r="P34" i="4"/>
  <c r="K31" i="4"/>
  <c r="J45" i="4"/>
  <c r="L44" i="4"/>
  <c r="H41" i="4"/>
  <c r="H38" i="4" s="1"/>
  <c r="J40" i="4"/>
  <c r="L39" i="4"/>
  <c r="D43" i="4"/>
  <c r="E34" i="4"/>
  <c r="Q41" i="4"/>
  <c r="F41" i="4"/>
  <c r="J39" i="4"/>
  <c r="R36" i="4"/>
  <c r="G41" i="4"/>
  <c r="M57" i="34"/>
  <c r="H34" i="4"/>
  <c r="H31" i="4"/>
  <c r="R33" i="4"/>
  <c r="P41" i="4"/>
  <c r="E41" i="4"/>
  <c r="G40" i="4"/>
  <c r="I39" i="4"/>
  <c r="K32" i="2"/>
  <c r="P31" i="4"/>
  <c r="E31" i="4"/>
  <c r="D39" i="4"/>
  <c r="J41" i="4"/>
  <c r="T80" i="4"/>
  <c r="U75" i="4"/>
  <c r="R72" i="4"/>
  <c r="R77" i="4"/>
  <c r="U79" i="4"/>
  <c r="E88" i="4"/>
  <c r="R74" i="4"/>
  <c r="T75" i="4"/>
  <c r="Q88" i="4"/>
  <c r="I89" i="4"/>
  <c r="R76" i="4"/>
  <c r="V79" i="4"/>
  <c r="R80" i="4"/>
  <c r="H89" i="4"/>
  <c r="G84" i="4"/>
  <c r="K85" i="4"/>
  <c r="R73" i="4"/>
  <c r="H84" i="4"/>
  <c r="D85" i="4"/>
  <c r="L85" i="4"/>
  <c r="I84" i="4"/>
  <c r="M19" i="34"/>
  <c r="M61" i="34"/>
  <c r="M60" i="34"/>
  <c r="M58" i="34"/>
  <c r="Z43" i="67" l="1"/>
  <c r="Z44" i="67"/>
  <c r="Z45" i="67"/>
  <c r="Y86" i="70"/>
  <c r="P129" i="70"/>
  <c r="R42" i="70"/>
  <c r="Y82" i="70"/>
  <c r="P125" i="70"/>
  <c r="Z43" i="70"/>
  <c r="Z44" i="70"/>
  <c r="Z39" i="67"/>
  <c r="Y41" i="67"/>
  <c r="P125" i="67"/>
  <c r="Z41" i="67"/>
  <c r="Y45" i="67"/>
  <c r="P129" i="67"/>
  <c r="V40" i="4"/>
  <c r="Z89" i="70"/>
  <c r="Y88" i="70"/>
  <c r="Z40" i="67"/>
  <c r="R42" i="67"/>
  <c r="H125" i="67"/>
  <c r="R131" i="67"/>
  <c r="R132" i="67"/>
  <c r="R126" i="67"/>
  <c r="M129" i="4"/>
  <c r="V44" i="4"/>
  <c r="V43" i="4"/>
  <c r="V45" i="4"/>
  <c r="R86" i="70"/>
  <c r="Q129" i="70"/>
  <c r="Y83" i="70"/>
  <c r="R131" i="70"/>
  <c r="Y87" i="70"/>
  <c r="Z88" i="70"/>
  <c r="R38" i="70"/>
  <c r="Z84" i="70"/>
  <c r="Y85" i="70"/>
  <c r="Y84" i="70"/>
  <c r="Z87" i="70"/>
  <c r="Z41" i="70"/>
  <c r="U87" i="67"/>
  <c r="T86" i="67"/>
  <c r="U88" i="67"/>
  <c r="T88" i="67"/>
  <c r="U89" i="67"/>
  <c r="U86" i="67"/>
  <c r="Y39" i="67"/>
  <c r="R38" i="67"/>
  <c r="R130" i="67"/>
  <c r="R127" i="67"/>
  <c r="L129" i="67"/>
  <c r="P82" i="4"/>
  <c r="Y82" i="4" s="1"/>
  <c r="Q42" i="4"/>
  <c r="Z42" i="4" s="1"/>
  <c r="Z32" i="4"/>
  <c r="U35" i="4"/>
  <c r="J86" i="4"/>
  <c r="Z33" i="4"/>
  <c r="Z35" i="4"/>
  <c r="Z36" i="4"/>
  <c r="Y31" i="4"/>
  <c r="P118" i="4"/>
  <c r="Y34" i="4"/>
  <c r="P121" i="4"/>
  <c r="E129" i="67"/>
  <c r="V39" i="67"/>
  <c r="Q129" i="67"/>
  <c r="Z86" i="67"/>
  <c r="R87" i="4"/>
  <c r="P130" i="4"/>
  <c r="Z87" i="67"/>
  <c r="Y42" i="67"/>
  <c r="Y32" i="4"/>
  <c r="Z88" i="67"/>
  <c r="P126" i="4"/>
  <c r="Y38" i="67"/>
  <c r="Z85" i="67"/>
  <c r="Z88" i="68"/>
  <c r="V39" i="4"/>
  <c r="Z85" i="70"/>
  <c r="V82" i="4"/>
  <c r="M125" i="4"/>
  <c r="V83" i="4"/>
  <c r="K125" i="67"/>
  <c r="R40" i="4"/>
  <c r="P132" i="4"/>
  <c r="P127" i="4"/>
  <c r="Y35" i="4"/>
  <c r="Z73" i="4"/>
  <c r="Z38" i="70"/>
  <c r="Z39" i="70"/>
  <c r="Z84" i="68"/>
  <c r="Z83" i="68"/>
  <c r="Z85" i="68"/>
  <c r="Z87" i="68"/>
  <c r="Y89" i="70"/>
  <c r="Y44" i="67"/>
  <c r="Q125" i="67"/>
  <c r="Z82" i="67"/>
  <c r="P131" i="4"/>
  <c r="V38" i="67"/>
  <c r="M125" i="67"/>
  <c r="R128" i="67"/>
  <c r="Z83" i="70"/>
  <c r="Y40" i="67"/>
  <c r="Z89" i="68"/>
  <c r="Y33" i="4"/>
  <c r="Y43" i="67"/>
  <c r="Y36" i="4"/>
  <c r="Z83" i="67"/>
  <c r="V41" i="67"/>
  <c r="R121" i="67"/>
  <c r="T89" i="67"/>
  <c r="T87" i="67"/>
  <c r="R118" i="67"/>
  <c r="U85" i="67"/>
  <c r="T85" i="67"/>
  <c r="T36" i="4"/>
  <c r="T35" i="4"/>
  <c r="U36" i="4"/>
  <c r="D86" i="4"/>
  <c r="T88" i="4" s="1"/>
  <c r="G86" i="4"/>
  <c r="F86" i="4"/>
  <c r="F129" i="4" s="1"/>
  <c r="P42" i="4"/>
  <c r="Y42" i="4" s="1"/>
  <c r="R116" i="4"/>
  <c r="Z42" i="68"/>
  <c r="Z43" i="68"/>
  <c r="Z45" i="68"/>
  <c r="Z38" i="68"/>
  <c r="Z39" i="68"/>
  <c r="P125" i="68"/>
  <c r="Z40" i="68"/>
  <c r="Z41" i="68"/>
  <c r="P129" i="68"/>
  <c r="R118" i="70"/>
  <c r="R121" i="70"/>
  <c r="R83" i="4"/>
  <c r="R119" i="4"/>
  <c r="Q82" i="4"/>
  <c r="Z83" i="4" s="1"/>
  <c r="F82" i="4"/>
  <c r="R84" i="4"/>
  <c r="R117" i="4"/>
  <c r="G38" i="4"/>
  <c r="P86" i="4"/>
  <c r="Y87" i="4" s="1"/>
  <c r="R89" i="4"/>
  <c r="L42" i="4"/>
  <c r="R120" i="4"/>
  <c r="U43" i="4"/>
  <c r="R123" i="4"/>
  <c r="H86" i="4"/>
  <c r="H132" i="4"/>
  <c r="J121" i="4"/>
  <c r="K132" i="4"/>
  <c r="I128" i="4"/>
  <c r="E132" i="4"/>
  <c r="E126" i="4"/>
  <c r="L132" i="4"/>
  <c r="I130" i="4"/>
  <c r="F128" i="4"/>
  <c r="L82" i="4"/>
  <c r="R88" i="4"/>
  <c r="Q131" i="4"/>
  <c r="U44" i="4"/>
  <c r="F121" i="4"/>
  <c r="E130" i="4"/>
  <c r="G126" i="4"/>
  <c r="H130" i="4"/>
  <c r="Q126" i="4"/>
  <c r="J126" i="4"/>
  <c r="K131" i="4"/>
  <c r="D121" i="4"/>
  <c r="T78" i="4"/>
  <c r="H121" i="4"/>
  <c r="T79" i="4"/>
  <c r="I82" i="4"/>
  <c r="U85" i="4" s="1"/>
  <c r="D82" i="4"/>
  <c r="T85" i="4" s="1"/>
  <c r="D128" i="4"/>
  <c r="R78" i="4"/>
  <c r="Z79" i="4" s="1"/>
  <c r="G121" i="4"/>
  <c r="Q121" i="4"/>
  <c r="K127" i="4"/>
  <c r="G132" i="4"/>
  <c r="Q132" i="4"/>
  <c r="F130" i="4"/>
  <c r="J130" i="4"/>
  <c r="Q130" i="4"/>
  <c r="R115" i="4"/>
  <c r="L118" i="4"/>
  <c r="L130" i="4"/>
  <c r="L127" i="4"/>
  <c r="H128" i="4"/>
  <c r="D132" i="4"/>
  <c r="L126" i="4"/>
  <c r="E82" i="4"/>
  <c r="L86" i="4"/>
  <c r="Q118" i="4"/>
  <c r="K121" i="4"/>
  <c r="H126" i="4"/>
  <c r="F126" i="4"/>
  <c r="V80" i="4"/>
  <c r="Q127" i="4"/>
  <c r="J132" i="4"/>
  <c r="H82" i="4"/>
  <c r="K82" i="4"/>
  <c r="E86" i="4"/>
  <c r="E121" i="4"/>
  <c r="K86" i="4"/>
  <c r="U45" i="4"/>
  <c r="I126" i="4"/>
  <c r="J128" i="4"/>
  <c r="E128" i="4"/>
  <c r="F132" i="4"/>
  <c r="K126" i="4"/>
  <c r="G82" i="4"/>
  <c r="J82" i="4"/>
  <c r="I86" i="4"/>
  <c r="U89" i="4" s="1"/>
  <c r="I132" i="4"/>
  <c r="U78" i="4"/>
  <c r="I121" i="4"/>
  <c r="K118" i="4"/>
  <c r="L121" i="4"/>
  <c r="U80" i="4"/>
  <c r="D130" i="4"/>
  <c r="K130" i="4"/>
  <c r="G130" i="4"/>
  <c r="L131" i="4"/>
  <c r="G128" i="4"/>
  <c r="D126" i="4"/>
  <c r="R131" i="68"/>
  <c r="R130" i="68"/>
  <c r="R118" i="68"/>
  <c r="R126" i="68"/>
  <c r="K129" i="68"/>
  <c r="L125" i="68"/>
  <c r="G129" i="70"/>
  <c r="R128" i="70"/>
  <c r="R127" i="70"/>
  <c r="R126" i="70"/>
  <c r="T82" i="70"/>
  <c r="D125" i="70"/>
  <c r="T85" i="70"/>
  <c r="T84" i="70"/>
  <c r="G125" i="70"/>
  <c r="R82" i="70"/>
  <c r="Q125" i="70"/>
  <c r="H125" i="70"/>
  <c r="K129" i="70"/>
  <c r="E125" i="70"/>
  <c r="L125" i="70"/>
  <c r="K125" i="70"/>
  <c r="D129" i="70"/>
  <c r="T86" i="70"/>
  <c r="T88" i="70"/>
  <c r="T89" i="70"/>
  <c r="H129" i="70"/>
  <c r="J129" i="70"/>
  <c r="L129" i="70"/>
  <c r="J125" i="70"/>
  <c r="U86" i="70"/>
  <c r="I129" i="70"/>
  <c r="U89" i="70"/>
  <c r="U88" i="70"/>
  <c r="U87" i="70"/>
  <c r="U82" i="70"/>
  <c r="I125" i="70"/>
  <c r="U83" i="70"/>
  <c r="U84" i="70"/>
  <c r="F125" i="70"/>
  <c r="R38" i="68"/>
  <c r="U85" i="68"/>
  <c r="J129" i="68"/>
  <c r="Q125" i="68"/>
  <c r="R82" i="68"/>
  <c r="R42" i="68"/>
  <c r="D129" i="68"/>
  <c r="T86" i="68"/>
  <c r="T87" i="68"/>
  <c r="T88" i="68"/>
  <c r="R86" i="68"/>
  <c r="Q129" i="68"/>
  <c r="H125" i="68"/>
  <c r="G129" i="68"/>
  <c r="I129" i="68"/>
  <c r="U86" i="68"/>
  <c r="U89" i="68"/>
  <c r="U88" i="68"/>
  <c r="R121" i="68"/>
  <c r="F129" i="68"/>
  <c r="U82" i="68"/>
  <c r="I125" i="68"/>
  <c r="U83" i="68"/>
  <c r="F125" i="68"/>
  <c r="G125" i="68"/>
  <c r="R86" i="67"/>
  <c r="R82" i="67"/>
  <c r="T82" i="67"/>
  <c r="T84" i="67"/>
  <c r="T83" i="67"/>
  <c r="P38" i="4"/>
  <c r="R31" i="4"/>
  <c r="R34" i="4"/>
  <c r="I38" i="4"/>
  <c r="U41" i="4" s="1"/>
  <c r="R75" i="4"/>
  <c r="D38" i="4"/>
  <c r="T40" i="4" s="1"/>
  <c r="G42" i="4"/>
  <c r="J42" i="4"/>
  <c r="D42" i="4"/>
  <c r="E42" i="4"/>
  <c r="R44" i="4"/>
  <c r="F38" i="4"/>
  <c r="K47" i="2"/>
  <c r="L38" i="4"/>
  <c r="J38" i="4"/>
  <c r="E38" i="4"/>
  <c r="K38" i="4"/>
  <c r="Q38" i="4"/>
  <c r="Z38" i="4" s="1"/>
  <c r="Q86" i="4"/>
  <c r="Z86" i="4" s="1"/>
  <c r="M59" i="34"/>
  <c r="P125" i="4" l="1"/>
  <c r="V85" i="4"/>
  <c r="W85" i="4"/>
  <c r="R129" i="70"/>
  <c r="R129" i="67"/>
  <c r="Y83" i="4"/>
  <c r="W41" i="4"/>
  <c r="Y84" i="4"/>
  <c r="Y45" i="4"/>
  <c r="Z44" i="4"/>
  <c r="Z45" i="4"/>
  <c r="Z43" i="4"/>
  <c r="R118" i="4"/>
  <c r="Z84" i="4"/>
  <c r="Y89" i="4"/>
  <c r="Z80" i="4"/>
  <c r="Y40" i="4"/>
  <c r="Z40" i="4"/>
  <c r="Z39" i="4"/>
  <c r="Y85" i="4"/>
  <c r="Y39" i="4"/>
  <c r="Z87" i="4"/>
  <c r="Y41" i="4"/>
  <c r="Y43" i="4"/>
  <c r="Z89" i="4"/>
  <c r="Z88" i="4"/>
  <c r="D129" i="4"/>
  <c r="V41" i="4"/>
  <c r="Y38" i="4"/>
  <c r="Y44" i="4"/>
  <c r="Y86" i="4"/>
  <c r="P129" i="4"/>
  <c r="R82" i="4"/>
  <c r="Z85" i="4" s="1"/>
  <c r="Z82" i="4"/>
  <c r="Y88" i="4"/>
  <c r="R125" i="67"/>
  <c r="G129" i="4"/>
  <c r="T87" i="4"/>
  <c r="T86" i="4"/>
  <c r="T89" i="4"/>
  <c r="R121" i="4"/>
  <c r="R127" i="4"/>
  <c r="T83" i="4"/>
  <c r="R130" i="4"/>
  <c r="R131" i="4"/>
  <c r="E125" i="4"/>
  <c r="H129" i="4"/>
  <c r="K125" i="4"/>
  <c r="K129" i="4"/>
  <c r="L125" i="4"/>
  <c r="U84" i="4"/>
  <c r="F125" i="4"/>
  <c r="G125" i="4"/>
  <c r="U86" i="4"/>
  <c r="I129" i="4"/>
  <c r="U88" i="4"/>
  <c r="R132" i="4"/>
  <c r="U87" i="4"/>
  <c r="R86" i="4"/>
  <c r="Q129" i="4"/>
  <c r="J125" i="4"/>
  <c r="U83" i="4"/>
  <c r="E129" i="4"/>
  <c r="Q125" i="4"/>
  <c r="H125" i="4"/>
  <c r="U82" i="4"/>
  <c r="I125" i="4"/>
  <c r="L129" i="4"/>
  <c r="J129" i="4"/>
  <c r="D125" i="4"/>
  <c r="T82" i="4"/>
  <c r="T84" i="4"/>
  <c r="R126" i="4"/>
  <c r="R125" i="70"/>
  <c r="R125" i="68"/>
  <c r="R129" i="68"/>
  <c r="U38" i="4"/>
  <c r="U40" i="4"/>
  <c r="T38" i="4"/>
  <c r="T41" i="4"/>
  <c r="U39" i="4"/>
  <c r="T42" i="4"/>
  <c r="T45" i="4"/>
  <c r="T44" i="4"/>
  <c r="T39" i="4"/>
  <c r="T43" i="4"/>
  <c r="R19" i="39"/>
  <c r="S19" i="39"/>
  <c r="R20" i="39"/>
  <c r="S20" i="39"/>
  <c r="R21" i="39"/>
  <c r="S21" i="39"/>
  <c r="R22" i="39"/>
  <c r="S22" i="39"/>
  <c r="S18" i="39"/>
  <c r="R18" i="39"/>
  <c r="R8" i="39"/>
  <c r="S8" i="39"/>
  <c r="R9" i="39"/>
  <c r="S9" i="39"/>
  <c r="R10" i="39"/>
  <c r="S10" i="39"/>
  <c r="R11" i="39"/>
  <c r="S11" i="39"/>
  <c r="S7" i="39"/>
  <c r="R7" i="39"/>
  <c r="R129" i="4" l="1"/>
  <c r="R125" i="4"/>
  <c r="U14" i="38"/>
  <c r="T14" i="38"/>
  <c r="U13" i="38"/>
  <c r="T13" i="38"/>
  <c r="U6" i="38"/>
  <c r="U7" i="38"/>
  <c r="T7" i="38"/>
  <c r="T6" i="38"/>
  <c r="R22" i="37"/>
  <c r="S22" i="37"/>
  <c r="R23" i="37"/>
  <c r="S23" i="37"/>
  <c r="R24" i="37"/>
  <c r="S24" i="37"/>
  <c r="R25" i="37"/>
  <c r="S25" i="37"/>
  <c r="R26" i="37"/>
  <c r="S26" i="37"/>
  <c r="R27" i="37"/>
  <c r="S27" i="37"/>
  <c r="R28" i="37"/>
  <c r="S28" i="37"/>
  <c r="S21" i="37"/>
  <c r="R21" i="37"/>
  <c r="R8" i="37"/>
  <c r="S8" i="37"/>
  <c r="R9" i="37"/>
  <c r="S9" i="37"/>
  <c r="R10" i="37"/>
  <c r="S10" i="37"/>
  <c r="R11" i="37"/>
  <c r="S11" i="37"/>
  <c r="R12" i="37"/>
  <c r="S12" i="37"/>
  <c r="R13" i="37"/>
  <c r="S13" i="37"/>
  <c r="R14" i="37"/>
  <c r="S14" i="37"/>
  <c r="S7" i="37"/>
  <c r="R7" i="37"/>
  <c r="U13" i="19"/>
  <c r="U14" i="19"/>
  <c r="T14" i="19"/>
  <c r="T13" i="19"/>
  <c r="U6" i="19"/>
  <c r="U7" i="19"/>
  <c r="T7" i="19"/>
  <c r="T6" i="19"/>
  <c r="D11" i="19"/>
  <c r="Y36" i="36"/>
  <c r="R25" i="36"/>
  <c r="S25" i="36"/>
  <c r="R26" i="36"/>
  <c r="S26" i="36"/>
  <c r="R27" i="36"/>
  <c r="S27" i="36"/>
  <c r="R28" i="36"/>
  <c r="S28" i="36"/>
  <c r="R29" i="36"/>
  <c r="S29" i="36"/>
  <c r="R30" i="36"/>
  <c r="S30" i="36"/>
  <c r="R31" i="36"/>
  <c r="S31" i="36"/>
  <c r="R32" i="36"/>
  <c r="S32" i="36"/>
  <c r="R33" i="36"/>
  <c r="S33" i="36"/>
  <c r="R34" i="36"/>
  <c r="S34" i="36"/>
  <c r="S24" i="36"/>
  <c r="R24" i="36"/>
  <c r="Y19" i="36"/>
  <c r="R8" i="36"/>
  <c r="S8" i="36"/>
  <c r="R9" i="36"/>
  <c r="S9" i="36"/>
  <c r="R10" i="36"/>
  <c r="S10" i="36"/>
  <c r="R11" i="36"/>
  <c r="S11" i="36"/>
  <c r="R12" i="36"/>
  <c r="S12" i="36"/>
  <c r="R13" i="36"/>
  <c r="S13" i="36"/>
  <c r="R14" i="36"/>
  <c r="S14" i="36"/>
  <c r="R15" i="36"/>
  <c r="S15" i="36"/>
  <c r="R16" i="36"/>
  <c r="S16" i="36"/>
  <c r="R17" i="36"/>
  <c r="S17" i="36"/>
  <c r="S7" i="36"/>
  <c r="R7" i="36"/>
  <c r="R22" i="35"/>
  <c r="S22" i="35"/>
  <c r="R23" i="35"/>
  <c r="S23" i="35"/>
  <c r="R24" i="35"/>
  <c r="S24" i="35"/>
  <c r="R25" i="35"/>
  <c r="S25" i="35"/>
  <c r="R26" i="35"/>
  <c r="S26" i="35"/>
  <c r="R27" i="35"/>
  <c r="S27" i="35"/>
  <c r="R28" i="35"/>
  <c r="S28" i="35"/>
  <c r="S21" i="35"/>
  <c r="R21" i="35"/>
  <c r="R8" i="35"/>
  <c r="S8" i="35"/>
  <c r="R9" i="35"/>
  <c r="S9" i="35"/>
  <c r="R10" i="35"/>
  <c r="S10" i="35"/>
  <c r="R11" i="35"/>
  <c r="S11" i="35"/>
  <c r="R12" i="35"/>
  <c r="S12" i="35"/>
  <c r="R13" i="35"/>
  <c r="S13" i="35"/>
  <c r="R14" i="35"/>
  <c r="S14" i="35"/>
  <c r="S7" i="35"/>
  <c r="R7" i="35"/>
  <c r="Z37" i="8"/>
  <c r="S26" i="8"/>
  <c r="T26" i="8"/>
  <c r="S27" i="8"/>
  <c r="T27" i="8"/>
  <c r="S28" i="8"/>
  <c r="T28" i="8"/>
  <c r="S29" i="8"/>
  <c r="T29" i="8"/>
  <c r="S30" i="8"/>
  <c r="T30" i="8"/>
  <c r="S31" i="8"/>
  <c r="T31" i="8"/>
  <c r="S32" i="8"/>
  <c r="T32" i="8"/>
  <c r="S33" i="8"/>
  <c r="T33" i="8"/>
  <c r="S34" i="8"/>
  <c r="T34" i="8"/>
  <c r="S35" i="8"/>
  <c r="T35" i="8"/>
  <c r="T25" i="8"/>
  <c r="S25" i="8"/>
  <c r="Z19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T7" i="8"/>
  <c r="S7" i="8"/>
  <c r="S29" i="3"/>
  <c r="T29" i="3"/>
  <c r="S30" i="3"/>
  <c r="T30" i="3"/>
  <c r="S31" i="3"/>
  <c r="T31" i="3"/>
  <c r="S32" i="3"/>
  <c r="T32" i="3"/>
  <c r="S33" i="3"/>
  <c r="T33" i="3"/>
  <c r="S34" i="3"/>
  <c r="T34" i="3"/>
  <c r="S35" i="3"/>
  <c r="T35" i="3"/>
  <c r="S36" i="3"/>
  <c r="T36" i="3"/>
  <c r="S37" i="3"/>
  <c r="T37" i="3"/>
  <c r="S38" i="3"/>
  <c r="T38" i="3"/>
  <c r="S40" i="3"/>
  <c r="T40" i="3"/>
  <c r="S41" i="3"/>
  <c r="T41" i="3"/>
  <c r="T28" i="3"/>
  <c r="S28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/>
  <c r="S19" i="3"/>
  <c r="T19" i="3"/>
  <c r="S20" i="3"/>
  <c r="T20" i="3"/>
  <c r="T7" i="3"/>
  <c r="S7" i="3"/>
  <c r="O10" i="2"/>
  <c r="O40" i="2" s="1"/>
  <c r="O17" i="2" l="1"/>
  <c r="U8" i="19"/>
  <c r="U15" i="19"/>
  <c r="U8" i="38"/>
  <c r="T15" i="38"/>
  <c r="U15" i="38"/>
  <c r="T8" i="38"/>
  <c r="T15" i="19"/>
  <c r="T8" i="19"/>
  <c r="X10" i="2" l="1"/>
  <c r="X8" i="2"/>
  <c r="X16" i="2"/>
  <c r="X11" i="2"/>
  <c r="X14" i="2"/>
  <c r="X9" i="2"/>
  <c r="X12" i="2"/>
  <c r="X13" i="2"/>
  <c r="X15" i="2"/>
  <c r="X7" i="2"/>
  <c r="U17" i="2"/>
  <c r="R24" i="4"/>
  <c r="R26" i="4"/>
  <c r="X17" i="2" l="1"/>
  <c r="K37" i="34"/>
  <c r="L37" i="34"/>
  <c r="K38" i="34"/>
  <c r="L38" i="34"/>
  <c r="K40" i="34"/>
  <c r="L40" i="34"/>
  <c r="K41" i="34"/>
  <c r="L41" i="34"/>
  <c r="K18" i="34"/>
  <c r="L18" i="34"/>
  <c r="K20" i="34"/>
  <c r="L20" i="34"/>
  <c r="K21" i="34"/>
  <c r="L21" i="34"/>
  <c r="K17" i="34"/>
  <c r="L17" i="34"/>
  <c r="K19" i="34"/>
  <c r="L19" i="34"/>
  <c r="I10" i="2"/>
  <c r="I25" i="2"/>
  <c r="K58" i="34" l="1"/>
  <c r="L57" i="34"/>
  <c r="K57" i="34"/>
  <c r="L61" i="34"/>
  <c r="L60" i="34"/>
  <c r="K61" i="34"/>
  <c r="L58" i="34"/>
  <c r="K39" i="34"/>
  <c r="K59" i="34" s="1"/>
  <c r="L39" i="34"/>
  <c r="L59" i="34" s="1"/>
  <c r="H29" i="39"/>
  <c r="I29" i="39"/>
  <c r="H30" i="39"/>
  <c r="I30" i="39"/>
  <c r="H31" i="39"/>
  <c r="I31" i="39"/>
  <c r="H32" i="39"/>
  <c r="I32" i="39"/>
  <c r="H33" i="39"/>
  <c r="I33" i="39"/>
  <c r="H35" i="39"/>
  <c r="I35" i="39"/>
  <c r="H12" i="39"/>
  <c r="J20" i="38"/>
  <c r="J21" i="38"/>
  <c r="J22" i="38"/>
  <c r="H44" i="37"/>
  <c r="H29" i="37"/>
  <c r="H15" i="37"/>
  <c r="J20" i="19"/>
  <c r="K20" i="19"/>
  <c r="J21" i="19"/>
  <c r="K21" i="19"/>
  <c r="J22" i="19"/>
  <c r="K22" i="19"/>
  <c r="H35" i="36"/>
  <c r="F44" i="35"/>
  <c r="H35" i="35"/>
  <c r="H44" i="35"/>
  <c r="H42" i="8"/>
  <c r="H43" i="8"/>
  <c r="H44" i="8"/>
  <c r="H45" i="8"/>
  <c r="H46" i="8"/>
  <c r="H48" i="8"/>
  <c r="H49" i="8"/>
  <c r="H50" i="8"/>
  <c r="H52" i="8"/>
  <c r="H54" i="8"/>
  <c r="F36" i="8"/>
  <c r="G36" i="8"/>
  <c r="T36" i="8" s="1"/>
  <c r="T37" i="8" s="1"/>
  <c r="H36" i="8"/>
  <c r="I36" i="8"/>
  <c r="H18" i="8"/>
  <c r="H64" i="3"/>
  <c r="H42" i="3"/>
  <c r="H21" i="3"/>
  <c r="I21" i="3"/>
  <c r="I32" i="2"/>
  <c r="I38" i="2"/>
  <c r="I39" i="2"/>
  <c r="I40" i="2"/>
  <c r="I41" i="2"/>
  <c r="I42" i="2"/>
  <c r="I43" i="2"/>
  <c r="I44" i="2"/>
  <c r="I45" i="2"/>
  <c r="I46" i="2"/>
  <c r="I17" i="2"/>
  <c r="H52" i="36" l="1"/>
  <c r="H63" i="3"/>
  <c r="H43" i="37"/>
  <c r="H53" i="8"/>
  <c r="I47" i="2"/>
  <c r="H34" i="39"/>
  <c r="C29" i="39" l="1"/>
  <c r="D29" i="39"/>
  <c r="E29" i="39"/>
  <c r="F29" i="39"/>
  <c r="G29" i="39"/>
  <c r="O29" i="39"/>
  <c r="D30" i="39"/>
  <c r="E30" i="39"/>
  <c r="F30" i="39"/>
  <c r="G30" i="39"/>
  <c r="O30" i="39"/>
  <c r="C31" i="39"/>
  <c r="D31" i="39"/>
  <c r="E31" i="39"/>
  <c r="F31" i="39"/>
  <c r="G31" i="39"/>
  <c r="O31" i="39"/>
  <c r="C32" i="39"/>
  <c r="D32" i="39"/>
  <c r="E32" i="39"/>
  <c r="F32" i="39"/>
  <c r="G32" i="39"/>
  <c r="O32" i="39"/>
  <c r="C33" i="39"/>
  <c r="D33" i="39"/>
  <c r="E33" i="39"/>
  <c r="F33" i="39"/>
  <c r="G33" i="39"/>
  <c r="O33" i="39"/>
  <c r="C35" i="39"/>
  <c r="D35" i="39"/>
  <c r="E35" i="39"/>
  <c r="F35" i="39"/>
  <c r="G35" i="39"/>
  <c r="O35" i="39"/>
  <c r="F12" i="39"/>
  <c r="C44" i="37"/>
  <c r="D44" i="37"/>
  <c r="E44" i="37"/>
  <c r="F44" i="37"/>
  <c r="G44" i="37"/>
  <c r="I44" i="37"/>
  <c r="O44" i="37"/>
  <c r="F29" i="37"/>
  <c r="F15" i="37"/>
  <c r="E20" i="38"/>
  <c r="F20" i="38"/>
  <c r="G20" i="38"/>
  <c r="H20" i="38"/>
  <c r="I20" i="38"/>
  <c r="K20" i="38"/>
  <c r="E21" i="38"/>
  <c r="F21" i="38"/>
  <c r="G21" i="38"/>
  <c r="H21" i="38"/>
  <c r="I21" i="38"/>
  <c r="K21" i="38"/>
  <c r="E22" i="38"/>
  <c r="F22" i="38"/>
  <c r="G22" i="38"/>
  <c r="H22" i="38"/>
  <c r="I22" i="38"/>
  <c r="K22" i="38"/>
  <c r="I20" i="19"/>
  <c r="I21" i="19"/>
  <c r="I22" i="19"/>
  <c r="H20" i="19"/>
  <c r="H21" i="19"/>
  <c r="H22" i="19"/>
  <c r="F35" i="36"/>
  <c r="C35" i="35"/>
  <c r="D35" i="35"/>
  <c r="E35" i="35"/>
  <c r="F35" i="35"/>
  <c r="G35" i="35"/>
  <c r="I35" i="35"/>
  <c r="P44" i="37" l="1"/>
  <c r="F43" i="37"/>
  <c r="F34" i="39"/>
  <c r="F18" i="8"/>
  <c r="I64" i="3" l="1"/>
  <c r="N64" i="3"/>
  <c r="I42" i="3"/>
  <c r="I63" i="3" s="1"/>
  <c r="D38" i="2"/>
  <c r="E38" i="2"/>
  <c r="F38" i="2"/>
  <c r="G38" i="2"/>
  <c r="H38" i="2"/>
  <c r="J38" i="2"/>
  <c r="D39" i="2"/>
  <c r="E39" i="2"/>
  <c r="F39" i="2"/>
  <c r="G39" i="2"/>
  <c r="H39" i="2"/>
  <c r="J39" i="2"/>
  <c r="D41" i="2"/>
  <c r="E41" i="2"/>
  <c r="F41" i="2"/>
  <c r="G41" i="2"/>
  <c r="H41" i="2"/>
  <c r="J41" i="2"/>
  <c r="D42" i="2"/>
  <c r="E42" i="2"/>
  <c r="F42" i="2"/>
  <c r="G42" i="2"/>
  <c r="H42" i="2"/>
  <c r="J42" i="2"/>
  <c r="D43" i="2"/>
  <c r="E43" i="2"/>
  <c r="F43" i="2"/>
  <c r="G43" i="2"/>
  <c r="H43" i="2"/>
  <c r="J43" i="2"/>
  <c r="D44" i="2"/>
  <c r="E44" i="2"/>
  <c r="F44" i="2"/>
  <c r="G44" i="2"/>
  <c r="H44" i="2"/>
  <c r="J44" i="2"/>
  <c r="D45" i="2"/>
  <c r="E45" i="2"/>
  <c r="F45" i="2"/>
  <c r="G45" i="2"/>
  <c r="H45" i="2"/>
  <c r="J45" i="2"/>
  <c r="D46" i="2"/>
  <c r="E46" i="2"/>
  <c r="F46" i="2"/>
  <c r="G46" i="2"/>
  <c r="H46" i="2"/>
  <c r="J46" i="2"/>
  <c r="C41" i="2"/>
  <c r="C42" i="2"/>
  <c r="C43" i="2"/>
  <c r="C44" i="2"/>
  <c r="C45" i="2"/>
  <c r="C46" i="2"/>
  <c r="Q28" i="2"/>
  <c r="Q27" i="2"/>
  <c r="Q26" i="2"/>
  <c r="F52" i="36"/>
  <c r="F42" i="8"/>
  <c r="F43" i="8"/>
  <c r="F44" i="8"/>
  <c r="F45" i="8"/>
  <c r="F46" i="8"/>
  <c r="F47" i="8"/>
  <c r="F48" i="8"/>
  <c r="F49" i="8"/>
  <c r="F50" i="8"/>
  <c r="F52" i="8"/>
  <c r="F53" i="8"/>
  <c r="F54" i="8"/>
  <c r="S55" i="34"/>
  <c r="S50" i="34"/>
  <c r="S18" i="36" l="1"/>
  <c r="S19" i="36" s="1"/>
  <c r="Q42" i="2"/>
  <c r="Q43" i="2"/>
  <c r="Q41" i="2"/>
  <c r="R41" i="34" l="1"/>
  <c r="J41" i="34"/>
  <c r="I41" i="34"/>
  <c r="H41" i="34"/>
  <c r="G41" i="34"/>
  <c r="F41" i="34"/>
  <c r="E41" i="34"/>
  <c r="R40" i="34"/>
  <c r="J40" i="34"/>
  <c r="I40" i="34"/>
  <c r="H40" i="34"/>
  <c r="G40" i="34"/>
  <c r="F40" i="34"/>
  <c r="E40" i="34"/>
  <c r="J39" i="34"/>
  <c r="I39" i="34"/>
  <c r="H39" i="34"/>
  <c r="G39" i="34"/>
  <c r="F39" i="34"/>
  <c r="E39" i="34"/>
  <c r="R38" i="34"/>
  <c r="J38" i="34"/>
  <c r="I38" i="34"/>
  <c r="H38" i="34"/>
  <c r="G38" i="34"/>
  <c r="F38" i="34"/>
  <c r="E38" i="34"/>
  <c r="J37" i="34"/>
  <c r="I37" i="34"/>
  <c r="H37" i="34"/>
  <c r="G37" i="34"/>
  <c r="F37" i="34"/>
  <c r="E37" i="34"/>
  <c r="F18" i="34"/>
  <c r="G18" i="34"/>
  <c r="H18" i="34"/>
  <c r="I18" i="34"/>
  <c r="J18" i="34"/>
  <c r="R18" i="34"/>
  <c r="F19" i="34"/>
  <c r="G19" i="34"/>
  <c r="H19" i="34"/>
  <c r="I19" i="34"/>
  <c r="J19" i="34"/>
  <c r="F20" i="34"/>
  <c r="G20" i="34"/>
  <c r="H20" i="34"/>
  <c r="I20" i="34"/>
  <c r="J20" i="34"/>
  <c r="R20" i="34"/>
  <c r="S20" i="34" s="1"/>
  <c r="F21" i="34"/>
  <c r="G21" i="34"/>
  <c r="H21" i="34"/>
  <c r="I21" i="34"/>
  <c r="J21" i="34"/>
  <c r="R21" i="34"/>
  <c r="S21" i="34" s="1"/>
  <c r="E21" i="34"/>
  <c r="E20" i="34"/>
  <c r="E19" i="34"/>
  <c r="E18" i="34"/>
  <c r="F17" i="34"/>
  <c r="G17" i="34"/>
  <c r="H17" i="34"/>
  <c r="I17" i="34"/>
  <c r="J17" i="34"/>
  <c r="E17" i="34"/>
  <c r="AD13" i="34" l="1"/>
  <c r="S17" i="34"/>
  <c r="AD15" i="34"/>
  <c r="AD12" i="34"/>
  <c r="AD10" i="34"/>
  <c r="AD8" i="34"/>
  <c r="AD16" i="34"/>
  <c r="AD7" i="34"/>
  <c r="AD11" i="34"/>
  <c r="AD14" i="34"/>
  <c r="AD9" i="34"/>
  <c r="AC40" i="34"/>
  <c r="AC38" i="34"/>
  <c r="AC41" i="34"/>
  <c r="AC39" i="34"/>
  <c r="AC13" i="34"/>
  <c r="AC8" i="34"/>
  <c r="AC16" i="34"/>
  <c r="AC10" i="34"/>
  <c r="AC7" i="34"/>
  <c r="AC11" i="34"/>
  <c r="AC15" i="34"/>
  <c r="AC12" i="34"/>
  <c r="AC14" i="34"/>
  <c r="AC18" i="34"/>
  <c r="AC9" i="34"/>
  <c r="AD18" i="34"/>
  <c r="S18" i="34"/>
  <c r="I61" i="34"/>
  <c r="J57" i="34"/>
  <c r="J58" i="34"/>
  <c r="I58" i="34"/>
  <c r="G61" i="34"/>
  <c r="AC30" i="34"/>
  <c r="AC34" i="34"/>
  <c r="AC31" i="34"/>
  <c r="AC35" i="34"/>
  <c r="AC29" i="34"/>
  <c r="AC28" i="34"/>
  <c r="AC32" i="34"/>
  <c r="AC36" i="34"/>
  <c r="AC33" i="34"/>
  <c r="AC27" i="34"/>
  <c r="AC21" i="34"/>
  <c r="AC20" i="34"/>
  <c r="J59" i="34"/>
  <c r="E59" i="34"/>
  <c r="H59" i="34"/>
  <c r="R61" i="34"/>
  <c r="R60" i="34"/>
  <c r="R58" i="34"/>
  <c r="R57" i="34"/>
  <c r="F61" i="34"/>
  <c r="H58" i="34"/>
  <c r="H57" i="34"/>
  <c r="G58" i="34"/>
  <c r="G57" i="34"/>
  <c r="E61" i="34"/>
  <c r="I59" i="34"/>
  <c r="I57" i="34"/>
  <c r="F59" i="34"/>
  <c r="AD40" i="34"/>
  <c r="AD41" i="34"/>
  <c r="F57" i="34"/>
  <c r="X40" i="34"/>
  <c r="X41" i="34"/>
  <c r="E57" i="34"/>
  <c r="E58" i="34"/>
  <c r="H61" i="34"/>
  <c r="G59" i="34"/>
  <c r="Y20" i="34"/>
  <c r="Y21" i="34"/>
  <c r="J61" i="34"/>
  <c r="F58" i="34"/>
  <c r="Y39" i="34"/>
  <c r="AD33" i="34"/>
  <c r="AD28" i="34"/>
  <c r="AD36" i="34"/>
  <c r="AD31" i="34"/>
  <c r="AD27" i="34"/>
  <c r="AD30" i="34"/>
  <c r="AD34" i="34"/>
  <c r="AD29" i="34"/>
  <c r="AD32" i="34"/>
  <c r="AD35" i="34"/>
  <c r="Y38" i="34"/>
  <c r="AD38" i="34"/>
  <c r="X31" i="34"/>
  <c r="X34" i="34"/>
  <c r="X29" i="34"/>
  <c r="X32" i="34"/>
  <c r="X35" i="34"/>
  <c r="X27" i="34"/>
  <c r="X30" i="34"/>
  <c r="X33" i="34"/>
  <c r="X28" i="34"/>
  <c r="X36" i="34"/>
  <c r="X38" i="34"/>
  <c r="X39" i="34"/>
  <c r="Y32" i="34"/>
  <c r="Y29" i="34"/>
  <c r="Y35" i="34"/>
  <c r="Y30" i="34"/>
  <c r="Y33" i="34"/>
  <c r="Y27" i="34"/>
  <c r="Y28" i="34"/>
  <c r="Y36" i="34"/>
  <c r="Y31" i="34"/>
  <c r="Y34" i="34"/>
  <c r="Y40" i="34"/>
  <c r="Y41" i="34"/>
  <c r="Y19" i="34"/>
  <c r="AD21" i="34"/>
  <c r="X8" i="34"/>
  <c r="X16" i="34"/>
  <c r="X13" i="34"/>
  <c r="X11" i="34"/>
  <c r="X14" i="34"/>
  <c r="X9" i="34"/>
  <c r="X12" i="34"/>
  <c r="X15" i="34"/>
  <c r="X7" i="34"/>
  <c r="X10" i="34"/>
  <c r="X19" i="34"/>
  <c r="Y18" i="34"/>
  <c r="X18" i="34"/>
  <c r="X20" i="34"/>
  <c r="Y9" i="34"/>
  <c r="Y7" i="34"/>
  <c r="Y12" i="34"/>
  <c r="Y15" i="34"/>
  <c r="Y10" i="34"/>
  <c r="Y14" i="34"/>
  <c r="Y13" i="34"/>
  <c r="Y8" i="34"/>
  <c r="Y16" i="34"/>
  <c r="Y11" i="34"/>
  <c r="X21" i="34"/>
  <c r="AD20" i="34"/>
  <c r="R19" i="34"/>
  <c r="S19" i="34" s="1"/>
  <c r="S34" i="34"/>
  <c r="S37" i="34"/>
  <c r="S38" i="34"/>
  <c r="R39" i="34"/>
  <c r="AD39" i="34" s="1"/>
  <c r="S40" i="34"/>
  <c r="S41" i="34"/>
  <c r="S29" i="34"/>
  <c r="D25" i="2"/>
  <c r="E25" i="2"/>
  <c r="F25" i="2"/>
  <c r="G25" i="2"/>
  <c r="H25" i="2"/>
  <c r="J25" i="2"/>
  <c r="P25" i="2"/>
  <c r="C25" i="2"/>
  <c r="C32" i="2" s="1"/>
  <c r="S22" i="2" s="1"/>
  <c r="Q11" i="2"/>
  <c r="Q12" i="2"/>
  <c r="Q13" i="2"/>
  <c r="Q14" i="2"/>
  <c r="Q15" i="2"/>
  <c r="D10" i="2"/>
  <c r="D17" i="2" s="1"/>
  <c r="E10" i="2"/>
  <c r="E17" i="2" s="1"/>
  <c r="F10" i="2"/>
  <c r="F17" i="2" s="1"/>
  <c r="G10" i="2"/>
  <c r="G17" i="2" s="1"/>
  <c r="H10" i="2"/>
  <c r="H17" i="2" s="1"/>
  <c r="T7" i="2" s="1"/>
  <c r="J10" i="2"/>
  <c r="J17" i="2" s="1"/>
  <c r="P10" i="2"/>
  <c r="P40" i="2" s="1"/>
  <c r="C10" i="2"/>
  <c r="C17" i="2" s="1"/>
  <c r="S7" i="2" s="1"/>
  <c r="P17" i="2" l="1"/>
  <c r="AC37" i="34"/>
  <c r="AC19" i="34"/>
  <c r="AC17" i="34"/>
  <c r="AD37" i="34"/>
  <c r="Y37" i="34"/>
  <c r="S27" i="2"/>
  <c r="S30" i="2"/>
  <c r="S23" i="2"/>
  <c r="S25" i="2"/>
  <c r="S28" i="2"/>
  <c r="S31" i="2"/>
  <c r="S29" i="2"/>
  <c r="S26" i="2"/>
  <c r="S24" i="2"/>
  <c r="S8" i="2"/>
  <c r="S14" i="2"/>
  <c r="S9" i="2"/>
  <c r="S12" i="2"/>
  <c r="S15" i="2"/>
  <c r="S10" i="2"/>
  <c r="S13" i="2"/>
  <c r="S16" i="2"/>
  <c r="S11" i="2"/>
  <c r="T15" i="2"/>
  <c r="T10" i="2"/>
  <c r="T13" i="2"/>
  <c r="T16" i="2"/>
  <c r="T11" i="2"/>
  <c r="T14" i="2"/>
  <c r="T9" i="2"/>
  <c r="T8" i="2"/>
  <c r="T12" i="2"/>
  <c r="AD19" i="34"/>
  <c r="R59" i="34"/>
  <c r="X37" i="34"/>
  <c r="Z37" i="34"/>
  <c r="Z17" i="34"/>
  <c r="AD17" i="34"/>
  <c r="X17" i="34"/>
  <c r="Y17" i="34"/>
  <c r="P32" i="2"/>
  <c r="J32" i="2"/>
  <c r="J40" i="2"/>
  <c r="G32" i="2"/>
  <c r="G40" i="2"/>
  <c r="E32" i="2"/>
  <c r="E40" i="2"/>
  <c r="O32" i="2"/>
  <c r="O47" i="2" s="1"/>
  <c r="H32" i="2"/>
  <c r="T22" i="2" s="1"/>
  <c r="H40" i="2"/>
  <c r="F32" i="2"/>
  <c r="F40" i="2"/>
  <c r="D32" i="2"/>
  <c r="D40" i="2"/>
  <c r="S60" i="34"/>
  <c r="S39" i="34"/>
  <c r="Y10" i="2" l="1"/>
  <c r="P47" i="2"/>
  <c r="Y23" i="2"/>
  <c r="Y31" i="2"/>
  <c r="Y26" i="2"/>
  <c r="Y29" i="2"/>
  <c r="Y24" i="2"/>
  <c r="Y28" i="2"/>
  <c r="Y30" i="2"/>
  <c r="Y27" i="2"/>
  <c r="Y22" i="2"/>
  <c r="X26" i="2"/>
  <c r="X29" i="2"/>
  <c r="X24" i="2"/>
  <c r="X27" i="2"/>
  <c r="X28" i="2"/>
  <c r="X30" i="2"/>
  <c r="X23" i="2"/>
  <c r="X31" i="2"/>
  <c r="X25" i="2"/>
  <c r="X22" i="2"/>
  <c r="Y25" i="2"/>
  <c r="Y13" i="2"/>
  <c r="Y8" i="2"/>
  <c r="Y16" i="2"/>
  <c r="Y11" i="2"/>
  <c r="Y14" i="2"/>
  <c r="Y15" i="2"/>
  <c r="Y9" i="2"/>
  <c r="Y12" i="2"/>
  <c r="Y7" i="2"/>
  <c r="H47" i="2"/>
  <c r="T28" i="2"/>
  <c r="T31" i="2"/>
  <c r="T30" i="2"/>
  <c r="T26" i="2"/>
  <c r="T29" i="2"/>
  <c r="T24" i="2"/>
  <c r="T23" i="2"/>
  <c r="T27" i="2"/>
  <c r="T25" i="2"/>
  <c r="G47" i="2"/>
  <c r="J47" i="2"/>
  <c r="D47" i="2"/>
  <c r="E47" i="2"/>
  <c r="F47" i="2"/>
  <c r="S32" i="2"/>
  <c r="T17" i="2"/>
  <c r="S17" i="2"/>
  <c r="S59" i="34"/>
  <c r="Y17" i="2" l="1"/>
  <c r="X32" i="2"/>
  <c r="Y32" i="2"/>
  <c r="T32" i="2"/>
  <c r="U32" i="2"/>
  <c r="I12" i="39"/>
  <c r="G29" i="37"/>
  <c r="G15" i="37"/>
  <c r="S15" i="37" s="1"/>
  <c r="S16" i="37" s="1"/>
  <c r="B15" i="37"/>
  <c r="R15" i="37" s="1"/>
  <c r="R16" i="37" s="1"/>
  <c r="P34" i="36"/>
  <c r="I35" i="36"/>
  <c r="I52" i="36" s="1"/>
  <c r="C44" i="35"/>
  <c r="D44" i="35"/>
  <c r="E44" i="35"/>
  <c r="G44" i="35"/>
  <c r="I44" i="35"/>
  <c r="N44" i="35"/>
  <c r="O44" i="35"/>
  <c r="B44" i="35"/>
  <c r="S15" i="35"/>
  <c r="S16" i="35" s="1"/>
  <c r="B42" i="8"/>
  <c r="C42" i="8"/>
  <c r="D42" i="8"/>
  <c r="B43" i="8"/>
  <c r="C43" i="8"/>
  <c r="D43" i="8"/>
  <c r="B44" i="8"/>
  <c r="C44" i="8"/>
  <c r="D44" i="8"/>
  <c r="B45" i="8"/>
  <c r="C45" i="8"/>
  <c r="D45" i="8"/>
  <c r="B46" i="8"/>
  <c r="C46" i="8"/>
  <c r="D46" i="8"/>
  <c r="D47" i="8"/>
  <c r="B48" i="8"/>
  <c r="C48" i="8"/>
  <c r="D48" i="8"/>
  <c r="B49" i="8"/>
  <c r="C49" i="8"/>
  <c r="D49" i="8"/>
  <c r="B50" i="8"/>
  <c r="C50" i="8"/>
  <c r="D50" i="8"/>
  <c r="B52" i="8"/>
  <c r="C52" i="8"/>
  <c r="D52" i="8"/>
  <c r="B54" i="8"/>
  <c r="C54" i="8"/>
  <c r="D54" i="8"/>
  <c r="G42" i="8"/>
  <c r="I42" i="8"/>
  <c r="G43" i="8"/>
  <c r="I43" i="8"/>
  <c r="G44" i="8"/>
  <c r="I44" i="8"/>
  <c r="G45" i="8"/>
  <c r="I45" i="8"/>
  <c r="G46" i="8"/>
  <c r="I46" i="8"/>
  <c r="G48" i="8"/>
  <c r="I48" i="8"/>
  <c r="G49" i="8"/>
  <c r="I49" i="8"/>
  <c r="G50" i="8"/>
  <c r="I50" i="8"/>
  <c r="G52" i="8"/>
  <c r="I52" i="8"/>
  <c r="G54" i="8"/>
  <c r="I54" i="8"/>
  <c r="S29" i="37" l="1"/>
  <c r="S30" i="37" s="1"/>
  <c r="G43" i="37"/>
  <c r="S29" i="35"/>
  <c r="S30" i="35" s="1"/>
  <c r="I34" i="39"/>
  <c r="G64" i="3"/>
  <c r="G21" i="3"/>
  <c r="T21" i="3" l="1"/>
  <c r="T22" i="3" s="1"/>
  <c r="C38" i="2"/>
  <c r="Q30" i="2"/>
  <c r="Q29" i="2"/>
  <c r="S47" i="34"/>
  <c r="S53" i="34"/>
  <c r="S57" i="34"/>
  <c r="S54" i="34" l="1"/>
  <c r="S56" i="34"/>
  <c r="S51" i="34"/>
  <c r="S49" i="34"/>
  <c r="S52" i="34"/>
  <c r="S48" i="34"/>
  <c r="Q44" i="2"/>
  <c r="P9" i="39" l="1"/>
  <c r="P10" i="39"/>
  <c r="P11" i="39"/>
  <c r="P13" i="39"/>
  <c r="P20" i="39"/>
  <c r="P21" i="39"/>
  <c r="P22" i="39"/>
  <c r="P24" i="39"/>
  <c r="B16" i="39"/>
  <c r="B27" i="39" s="1"/>
  <c r="P30" i="37"/>
  <c r="P23" i="37"/>
  <c r="P24" i="37"/>
  <c r="P25" i="37"/>
  <c r="P26" i="37"/>
  <c r="P27" i="37"/>
  <c r="P9" i="37"/>
  <c r="P10" i="37"/>
  <c r="P11" i="37"/>
  <c r="P12" i="37"/>
  <c r="P13" i="37"/>
  <c r="P16" i="37"/>
  <c r="P25" i="36"/>
  <c r="P27" i="36"/>
  <c r="P28" i="36"/>
  <c r="P29" i="36"/>
  <c r="P30" i="36"/>
  <c r="P31" i="36"/>
  <c r="P32" i="36"/>
  <c r="P36" i="36"/>
  <c r="P8" i="36"/>
  <c r="P10" i="36"/>
  <c r="P11" i="36"/>
  <c r="P12" i="36"/>
  <c r="P13" i="36"/>
  <c r="P14" i="36"/>
  <c r="P15" i="36"/>
  <c r="P17" i="36"/>
  <c r="P19" i="36"/>
  <c r="P44" i="35" l="1"/>
  <c r="P37" i="35"/>
  <c r="P36" i="35"/>
  <c r="G18" i="8"/>
  <c r="B18" i="8"/>
  <c r="S18" i="8" s="1"/>
  <c r="S19" i="8" s="1"/>
  <c r="C18" i="8"/>
  <c r="D18" i="8"/>
  <c r="E18" i="8"/>
  <c r="I18" i="8"/>
  <c r="N18" i="8"/>
  <c r="O18" i="8"/>
  <c r="B23" i="8"/>
  <c r="B40" i="8" s="1"/>
  <c r="G42" i="3"/>
  <c r="G63" i="3" s="1"/>
  <c r="D11" i="38"/>
  <c r="D18" i="38" s="1"/>
  <c r="D18" i="19"/>
  <c r="Y18" i="8" l="1"/>
  <c r="Y19" i="8" s="1"/>
  <c r="U19" i="8"/>
  <c r="X18" i="8"/>
  <c r="X19" i="8" s="1"/>
  <c r="G53" i="8"/>
  <c r="T18" i="8"/>
  <c r="T19" i="8" s="1"/>
  <c r="T42" i="3"/>
  <c r="T43" i="3" s="1"/>
  <c r="C20" i="2"/>
  <c r="C35" i="2" s="1"/>
  <c r="S23" i="39" l="1"/>
  <c r="S24" i="39" s="1"/>
  <c r="R23" i="39"/>
  <c r="R24" i="39" s="1"/>
  <c r="G12" i="39"/>
  <c r="S12" i="39" s="1"/>
  <c r="S13" i="39" s="1"/>
  <c r="I15" i="37"/>
  <c r="I29" i="37"/>
  <c r="G35" i="36"/>
  <c r="G52" i="36" s="1"/>
  <c r="R15" i="35"/>
  <c r="R16" i="35" s="1"/>
  <c r="P26" i="8"/>
  <c r="P27" i="8"/>
  <c r="P28" i="8"/>
  <c r="P29" i="8"/>
  <c r="P31" i="8"/>
  <c r="P32" i="8"/>
  <c r="P33" i="8"/>
  <c r="P34" i="8"/>
  <c r="P35" i="8"/>
  <c r="P37" i="8"/>
  <c r="P25" i="8"/>
  <c r="E42" i="8"/>
  <c r="O42" i="8"/>
  <c r="E43" i="8"/>
  <c r="O43" i="8"/>
  <c r="E44" i="8"/>
  <c r="O44" i="8"/>
  <c r="E45" i="8"/>
  <c r="O45" i="8"/>
  <c r="E46" i="8"/>
  <c r="O46" i="8"/>
  <c r="O47" i="8"/>
  <c r="P47" i="8" s="1"/>
  <c r="E48" i="8"/>
  <c r="O48" i="8"/>
  <c r="P48" i="8" s="1"/>
  <c r="E49" i="8"/>
  <c r="O49" i="8"/>
  <c r="E50" i="8"/>
  <c r="O50" i="8"/>
  <c r="O51" i="8"/>
  <c r="E52" i="8"/>
  <c r="O52" i="8"/>
  <c r="E54" i="8"/>
  <c r="O54" i="8"/>
  <c r="C64" i="3"/>
  <c r="D64" i="3"/>
  <c r="E64" i="3"/>
  <c r="F64" i="3"/>
  <c r="O64" i="3"/>
  <c r="F21" i="3"/>
  <c r="C42" i="3"/>
  <c r="D42" i="3"/>
  <c r="E42" i="3"/>
  <c r="F42" i="3"/>
  <c r="N42" i="3"/>
  <c r="X42" i="3" s="1"/>
  <c r="X43" i="3" s="1"/>
  <c r="O42" i="3"/>
  <c r="Y42" i="3" s="1"/>
  <c r="B42" i="3"/>
  <c r="B63" i="3" s="1"/>
  <c r="S21" i="3"/>
  <c r="S22" i="3" s="1"/>
  <c r="C21" i="3"/>
  <c r="D21" i="3"/>
  <c r="E21" i="3"/>
  <c r="E63" i="3" s="1"/>
  <c r="N21" i="3"/>
  <c r="X21" i="3" s="1"/>
  <c r="X22" i="3" s="1"/>
  <c r="O21" i="3"/>
  <c r="Y21" i="3" s="1"/>
  <c r="F63" i="3" l="1"/>
  <c r="X23" i="39"/>
  <c r="X24" i="39" s="1"/>
  <c r="W29" i="35"/>
  <c r="W30" i="35" s="1"/>
  <c r="X15" i="35"/>
  <c r="X16" i="35" s="1"/>
  <c r="W23" i="39"/>
  <c r="W24" i="39" s="1"/>
  <c r="T16" i="35"/>
  <c r="W15" i="35"/>
  <c r="W16" i="35" s="1"/>
  <c r="C63" i="3"/>
  <c r="D63" i="3"/>
  <c r="Y22" i="3"/>
  <c r="O63" i="3"/>
  <c r="U22" i="3"/>
  <c r="N63" i="3"/>
  <c r="I43" i="37"/>
  <c r="T30" i="35"/>
  <c r="S35" i="36"/>
  <c r="S36" i="36" s="1"/>
  <c r="U43" i="3"/>
  <c r="S42" i="3"/>
  <c r="S43" i="3" s="1"/>
  <c r="Y43" i="3"/>
  <c r="G34" i="39"/>
  <c r="P35" i="39"/>
  <c r="P23" i="39"/>
  <c r="P33" i="39"/>
  <c r="P32" i="39"/>
  <c r="P31" i="39"/>
  <c r="P51" i="8"/>
  <c r="P49" i="8"/>
  <c r="P52" i="8"/>
  <c r="P50" i="8"/>
  <c r="P15" i="35" l="1"/>
  <c r="I53" i="8"/>
  <c r="P13" i="8"/>
  <c r="P14" i="8"/>
  <c r="P15" i="8"/>
  <c r="P16" i="8"/>
  <c r="P17" i="8"/>
  <c r="P18" i="8"/>
  <c r="P53" i="36" l="1"/>
  <c r="P42" i="36"/>
  <c r="P45" i="36"/>
  <c r="P46" i="36"/>
  <c r="P47" i="36"/>
  <c r="P48" i="36"/>
  <c r="P49" i="36"/>
  <c r="P51" i="36"/>
  <c r="P9" i="35"/>
  <c r="R8" i="4" l="1"/>
  <c r="R9" i="4"/>
  <c r="R10" i="4"/>
  <c r="R11" i="4"/>
  <c r="R12" i="4"/>
  <c r="R13" i="4"/>
  <c r="R17" i="4"/>
  <c r="R18" i="4"/>
  <c r="R19" i="4"/>
  <c r="R20" i="4"/>
  <c r="R27" i="4"/>
  <c r="R7" i="4"/>
  <c r="P63" i="3" l="1"/>
  <c r="C12" i="39" l="1"/>
  <c r="C15" i="37"/>
  <c r="C29" i="37"/>
  <c r="E20" i="19"/>
  <c r="E21" i="19"/>
  <c r="E22" i="19"/>
  <c r="C35" i="36"/>
  <c r="C52" i="36" s="1"/>
  <c r="P22" i="35"/>
  <c r="P23" i="35"/>
  <c r="P30" i="35"/>
  <c r="P21" i="35"/>
  <c r="P8" i="35"/>
  <c r="P16" i="35"/>
  <c r="P7" i="35"/>
  <c r="N36" i="8"/>
  <c r="B36" i="8"/>
  <c r="C36" i="8"/>
  <c r="D36" i="8"/>
  <c r="E36" i="8"/>
  <c r="P8" i="8"/>
  <c r="P9" i="8"/>
  <c r="P10" i="8"/>
  <c r="P11" i="8"/>
  <c r="P19" i="8"/>
  <c r="P7" i="8"/>
  <c r="Q9" i="2"/>
  <c r="Q10" i="2"/>
  <c r="Q16" i="2"/>
  <c r="Q17" i="2"/>
  <c r="Q8" i="2"/>
  <c r="Q24" i="2"/>
  <c r="Q25" i="2"/>
  <c r="Q31" i="2"/>
  <c r="Q32" i="2"/>
  <c r="Q23" i="2"/>
  <c r="P8" i="3"/>
  <c r="P9" i="3"/>
  <c r="P10" i="3"/>
  <c r="P12" i="3"/>
  <c r="P13" i="3"/>
  <c r="P14" i="3"/>
  <c r="P15" i="3"/>
  <c r="P16" i="3"/>
  <c r="P17" i="3"/>
  <c r="P21" i="3"/>
  <c r="P22" i="3"/>
  <c r="P7" i="3"/>
  <c r="P29" i="3"/>
  <c r="P30" i="3"/>
  <c r="P31" i="3"/>
  <c r="P33" i="3"/>
  <c r="P34" i="3"/>
  <c r="P35" i="3"/>
  <c r="P36" i="3"/>
  <c r="P37" i="3"/>
  <c r="P38" i="3"/>
  <c r="P42" i="3"/>
  <c r="P43" i="3"/>
  <c r="P28" i="3"/>
  <c r="N53" i="8" l="1"/>
  <c r="X36" i="8"/>
  <c r="X37" i="8" s="1"/>
  <c r="C43" i="37"/>
  <c r="U37" i="8"/>
  <c r="B53" i="8"/>
  <c r="S36" i="8"/>
  <c r="S37" i="8" s="1"/>
  <c r="E53" i="8"/>
  <c r="D53" i="8"/>
  <c r="C53" i="8"/>
  <c r="C34" i="39"/>
  <c r="P35" i="35"/>
  <c r="B49" i="3" l="1"/>
  <c r="B64" i="3"/>
  <c r="P50" i="3"/>
  <c r="P51" i="3"/>
  <c r="P52" i="3"/>
  <c r="P54" i="3"/>
  <c r="P55" i="3"/>
  <c r="P56" i="3"/>
  <c r="P57" i="3"/>
  <c r="P58" i="3"/>
  <c r="P59" i="3"/>
  <c r="P64" i="3"/>
  <c r="C39" i="2"/>
  <c r="C40" i="2"/>
  <c r="C47" i="2"/>
  <c r="D12" i="39" l="1"/>
  <c r="B29" i="39"/>
  <c r="B30" i="39"/>
  <c r="B31" i="39"/>
  <c r="B32" i="39"/>
  <c r="B33" i="39"/>
  <c r="B35" i="39"/>
  <c r="D20" i="38"/>
  <c r="D21" i="38"/>
  <c r="D22" i="38"/>
  <c r="D15" i="37"/>
  <c r="D29" i="37"/>
  <c r="B35" i="37"/>
  <c r="B44" i="37"/>
  <c r="D43" i="37" l="1"/>
  <c r="D34" i="39"/>
  <c r="D20" i="19"/>
  <c r="F20" i="19"/>
  <c r="G20" i="19"/>
  <c r="D21" i="19"/>
  <c r="F21" i="19"/>
  <c r="G21" i="19"/>
  <c r="D22" i="19"/>
  <c r="F22" i="19"/>
  <c r="G22" i="19"/>
  <c r="B41" i="36"/>
  <c r="D35" i="36"/>
  <c r="D52" i="36" s="1"/>
  <c r="B35" i="35"/>
  <c r="O12" i="39" l="1"/>
  <c r="X12" i="39" s="1"/>
  <c r="X13" i="39" s="1"/>
  <c r="N12" i="39"/>
  <c r="N34" i="39" s="1"/>
  <c r="E12" i="39"/>
  <c r="B12" i="39"/>
  <c r="R12" i="39" s="1"/>
  <c r="R13" i="39" s="1"/>
  <c r="P19" i="39"/>
  <c r="P8" i="39"/>
  <c r="P18" i="39"/>
  <c r="P7" i="39"/>
  <c r="R15" i="38"/>
  <c r="R8" i="38"/>
  <c r="R14" i="38"/>
  <c r="R7" i="38"/>
  <c r="R13" i="38"/>
  <c r="R6" i="38"/>
  <c r="O29" i="37"/>
  <c r="X29" i="37" s="1"/>
  <c r="N29" i="37"/>
  <c r="E29" i="37"/>
  <c r="B29" i="37"/>
  <c r="O15" i="37"/>
  <c r="X15" i="37" s="1"/>
  <c r="N15" i="37"/>
  <c r="W15" i="37" s="1"/>
  <c r="E15" i="37"/>
  <c r="P22" i="37"/>
  <c r="P8" i="37"/>
  <c r="P21" i="37"/>
  <c r="P7" i="37"/>
  <c r="B19" i="37"/>
  <c r="B33" i="37" s="1"/>
  <c r="O35" i="36"/>
  <c r="E35" i="36"/>
  <c r="B35" i="36"/>
  <c r="P24" i="36"/>
  <c r="P7" i="36"/>
  <c r="B22" i="36"/>
  <c r="B39" i="36" s="1"/>
  <c r="B19" i="35"/>
  <c r="B33" i="35" s="1"/>
  <c r="X35" i="36" l="1"/>
  <c r="O52" i="36"/>
  <c r="W18" i="36"/>
  <c r="W19" i="36" s="1"/>
  <c r="W12" i="39"/>
  <c r="W13" i="39" s="1"/>
  <c r="W29" i="37"/>
  <c r="W30" i="37" s="1"/>
  <c r="N43" i="37"/>
  <c r="X18" i="36"/>
  <c r="X19" i="36" s="1"/>
  <c r="B52" i="36"/>
  <c r="X29" i="35"/>
  <c r="P29" i="35"/>
  <c r="E52" i="36"/>
  <c r="E43" i="37"/>
  <c r="R29" i="37"/>
  <c r="R30" i="37" s="1"/>
  <c r="B43" i="37"/>
  <c r="X30" i="37"/>
  <c r="O43" i="37"/>
  <c r="X36" i="36"/>
  <c r="W36" i="36"/>
  <c r="R18" i="36"/>
  <c r="R19" i="36" s="1"/>
  <c r="X30" i="35"/>
  <c r="R35" i="36"/>
  <c r="R36" i="36" s="1"/>
  <c r="X16" i="37"/>
  <c r="E34" i="39"/>
  <c r="O34" i="39"/>
  <c r="W16" i="37"/>
  <c r="R29" i="35"/>
  <c r="R30" i="35" s="1"/>
  <c r="P12" i="39"/>
  <c r="P29" i="37"/>
  <c r="P15" i="37"/>
  <c r="P35" i="36"/>
  <c r="P18" i="36"/>
  <c r="B34" i="39"/>
  <c r="P30" i="39"/>
  <c r="R20" i="38"/>
  <c r="R21" i="38"/>
  <c r="R22" i="38"/>
  <c r="P41" i="36"/>
  <c r="P29" i="39"/>
  <c r="P43" i="37" l="1"/>
  <c r="P34" i="39"/>
  <c r="P52" i="36"/>
  <c r="D28" i="4"/>
  <c r="D115" i="4" s="1"/>
  <c r="E25" i="34"/>
  <c r="E45" i="34" s="1"/>
  <c r="B26" i="3"/>
  <c r="T28" i="4" l="1"/>
  <c r="T30" i="4"/>
  <c r="T29" i="4"/>
  <c r="B47" i="3"/>
  <c r="S58" i="34" l="1"/>
  <c r="S61" i="34"/>
  <c r="R28" i="4" l="1"/>
  <c r="R29" i="4"/>
  <c r="R30" i="4"/>
  <c r="R21" i="19" l="1"/>
  <c r="R20" i="19"/>
  <c r="R22" i="19"/>
  <c r="P43" i="8"/>
  <c r="P44" i="8"/>
  <c r="P45" i="8"/>
  <c r="P46" i="8"/>
  <c r="P54" i="8"/>
  <c r="P42" i="8"/>
  <c r="P49" i="3"/>
  <c r="Q39" i="2"/>
  <c r="Q40" i="2"/>
  <c r="Q45" i="2"/>
  <c r="Q46" i="2"/>
  <c r="Q38" i="2"/>
  <c r="R14" i="19" l="1"/>
  <c r="R15" i="19"/>
  <c r="R7" i="19"/>
  <c r="R8" i="19"/>
  <c r="R13" i="19"/>
  <c r="R6" i="19"/>
  <c r="O36" i="8" l="1"/>
  <c r="Y36" i="8" l="1"/>
  <c r="Y37" i="8" s="1"/>
  <c r="P36" i="8"/>
  <c r="O53" i="8"/>
  <c r="P53" i="8" s="1"/>
  <c r="R45" i="4" l="1"/>
  <c r="R39" i="4" l="1"/>
  <c r="R43" i="4"/>
  <c r="Q47" i="2"/>
  <c r="R42" i="4" l="1"/>
  <c r="R38" i="4"/>
  <c r="Z41" i="4" s="1"/>
</calcChain>
</file>

<file path=xl/sharedStrings.xml><?xml version="1.0" encoding="utf-8"?>
<sst xmlns="http://schemas.openxmlformats.org/spreadsheetml/2006/main" count="1732" uniqueCount="182">
  <si>
    <t>Importação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</si>
  <si>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</si>
  <si>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</si>
  <si>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</si>
  <si>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</si>
  <si>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</si>
  <si>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</si>
  <si>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</si>
  <si>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</si>
  <si>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</si>
  <si>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</si>
  <si>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</si>
  <si>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</si>
  <si>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Exportação</t>
  </si>
  <si>
    <t>1ª Trim</t>
  </si>
  <si>
    <t>2º Trim</t>
  </si>
  <si>
    <t>3º Trim</t>
  </si>
  <si>
    <t>4º Trim</t>
  </si>
  <si>
    <t>HL</t>
  </si>
  <si>
    <t>Intra UE</t>
  </si>
  <si>
    <t>Intra + Extra UE</t>
  </si>
  <si>
    <t>Vinho com DO</t>
  </si>
  <si>
    <t>Vinho com IG</t>
  </si>
  <si>
    <t>Vinho</t>
  </si>
  <si>
    <t>Vinho Licoroso</t>
  </si>
  <si>
    <t>Vinhos Espumantes e Espumosos</t>
  </si>
  <si>
    <t>Outros Vinhos e Mostos</t>
  </si>
  <si>
    <t>Total</t>
  </si>
  <si>
    <t>Extra UE</t>
  </si>
  <si>
    <t>Destino</t>
  </si>
  <si>
    <t>FRANCA</t>
  </si>
  <si>
    <t>ANGOLA</t>
  </si>
  <si>
    <t>REINO UNIDO</t>
  </si>
  <si>
    <t>E.U.AMERICA</t>
  </si>
  <si>
    <t>PAISES BAIXOS</t>
  </si>
  <si>
    <t>BELGICA</t>
  </si>
  <si>
    <t>ALEMANHA</t>
  </si>
  <si>
    <t>CANADA</t>
  </si>
  <si>
    <t>BRASIL</t>
  </si>
  <si>
    <t>SUICA</t>
  </si>
  <si>
    <t>ESPANHA</t>
  </si>
  <si>
    <t>SUECIA</t>
  </si>
  <si>
    <t>OUTROS DESTINOS</t>
  </si>
  <si>
    <t>TOTAL</t>
  </si>
  <si>
    <t>Europa Comunitária</t>
  </si>
  <si>
    <t>Engarrafado</t>
  </si>
  <si>
    <t>Branco</t>
  </si>
  <si>
    <t>Tinto</t>
  </si>
  <si>
    <t>Granel</t>
  </si>
  <si>
    <t>Países Terceiros</t>
  </si>
  <si>
    <t>Preço Médio (€ / l)</t>
  </si>
  <si>
    <t>€ / Litro</t>
  </si>
  <si>
    <t>Exportações (1)</t>
  </si>
  <si>
    <t>TVH</t>
  </si>
  <si>
    <t>Importações (2)</t>
  </si>
  <si>
    <t>Saldo [ (1)-(2) ]</t>
  </si>
  <si>
    <t>Cobertura [ (1) / (2) ]</t>
  </si>
  <si>
    <t xml:space="preserve">Evolução anual </t>
  </si>
  <si>
    <t>OUTROS</t>
  </si>
  <si>
    <t>1 - Evolução Recente da Balança Comercial</t>
  </si>
  <si>
    <t>Evolução Recente da Balança Comercial (1.000 €)</t>
  </si>
  <si>
    <t>mês</t>
  </si>
  <si>
    <t>Mês</t>
  </si>
  <si>
    <t>TVH - Taxa de Variação Homóloga</t>
  </si>
  <si>
    <t>Análise Estatistica do Comércio Internacional de Vinho</t>
  </si>
  <si>
    <t>0 - Nota Introdutória</t>
  </si>
  <si>
    <t>Nota</t>
  </si>
  <si>
    <t>jan - dez</t>
  </si>
  <si>
    <t>Evolução das Importações por país de origem</t>
  </si>
  <si>
    <t>Evolução das Importações de Vinho por Mercado / Acondicionamento</t>
  </si>
  <si>
    <t xml:space="preserve">OUTROS </t>
  </si>
  <si>
    <t>Origem</t>
  </si>
  <si>
    <t>Evolução das Importações de Espumantes e Espumosos</t>
  </si>
  <si>
    <t>Evolução das Importações de Licorosos</t>
  </si>
  <si>
    <t>Evolução das Importações de Espumantes e Espumosos por Mercado de Origem</t>
  </si>
  <si>
    <t>Evolução das Importações de Licorosos por Mercado de Origem</t>
  </si>
  <si>
    <t>Vinho com DOP</t>
  </si>
  <si>
    <t>Vinho com IGP</t>
  </si>
  <si>
    <t>Outros Vinhos / Mostos</t>
  </si>
  <si>
    <t>Intra+ Extra</t>
  </si>
  <si>
    <t>INTA</t>
  </si>
  <si>
    <t>Extra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</si>
  <si>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</si>
  <si>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</si>
  <si>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</si>
  <si>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</si>
  <si>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</si>
  <si>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</si>
  <si>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</si>
  <si>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</si>
  <si>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</si>
  <si>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</si>
  <si>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</si>
  <si>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</si>
  <si>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</si>
  <si>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2014 - Dados Definitivos</t>
  </si>
  <si>
    <t>2016 -  Dados Definitivos</t>
  </si>
  <si>
    <t>Até 2 litros</t>
  </si>
  <si>
    <t>Superior a 2 litros</t>
  </si>
  <si>
    <t>ITALIA</t>
  </si>
  <si>
    <t>2 - Evolução  Mensal e Trimestral das Importações de Portugal</t>
  </si>
  <si>
    <t>4 - Evolução das Importações de Vinho por Mercado / Acondicionamento</t>
  </si>
  <si>
    <t>5 - Importações por Tipo de Produto</t>
  </si>
  <si>
    <t>6 - Evolução das Importações por país de origem</t>
  </si>
  <si>
    <t>3 - Evolução Mensal e Trimestral das Exportações de Portugal</t>
  </si>
  <si>
    <t>Superior a 2 até 10 Litros</t>
  </si>
  <si>
    <t>Superior a 10 litros</t>
  </si>
  <si>
    <t>Vinho (ex-mesa)</t>
  </si>
  <si>
    <t>Vinho com Indicação de Casta</t>
  </si>
  <si>
    <t>Vinho Licoroso com DOP / IGP</t>
  </si>
  <si>
    <t>Vinho Licoroso sem DOP / IGP</t>
  </si>
  <si>
    <t>2017 - Dados Definitivos</t>
  </si>
  <si>
    <t>Evolução das Importações de Espanha por Produto e Acondicionamento</t>
  </si>
  <si>
    <t>Evolução das Importações de França por Produto e Acondicionamento</t>
  </si>
  <si>
    <t>Evolução das Importações de Itália por Produto e Acondicionamento</t>
  </si>
  <si>
    <t>Peso (%)</t>
  </si>
  <si>
    <t>Peso</t>
  </si>
  <si>
    <t>jan-dez</t>
  </si>
  <si>
    <t>Evolução  Mensal e Trimestral das Exportações</t>
  </si>
  <si>
    <t>Evolução  Mensal e Trimestral das Importações</t>
  </si>
  <si>
    <t>2018 - Dados Definitivos</t>
  </si>
  <si>
    <t>2019 - Dados Definitivos</t>
  </si>
  <si>
    <t>2020 - Dados Definitivos - 9 de setembro</t>
  </si>
  <si>
    <t>Superior a 2 até 10 litros</t>
  </si>
  <si>
    <t>1.000 €</t>
  </si>
  <si>
    <t>Importações por Tipo de Produto</t>
  </si>
  <si>
    <t>Evolução das Importações de Vinho Tranquilo por Mercado de Origem (sem DO e IG)</t>
  </si>
  <si>
    <t>Evolução das Importações de Vinho Tranquilo Certificado (DO + IG)</t>
  </si>
  <si>
    <t>Evolução das Importações de Vinho Tranquilo Certificado (DO+IG) por Mercado de Origem</t>
  </si>
  <si>
    <t>Evolução das Importações de Vinho Tranquilo Não Certificado (sem DO e IG)</t>
  </si>
  <si>
    <t>21 - Evolução das Importações de Itália por Produto e Acondicionamento</t>
  </si>
  <si>
    <t>20 - Evolução das Importações de França por Produto e Acondicionamento</t>
  </si>
  <si>
    <t>19 - Evolução das Importações de Espanha por Produto e Acondicionamento</t>
  </si>
  <si>
    <t>18 - Evolução das Importações de Licorosos por Mercado de Origem</t>
  </si>
  <si>
    <t>17 - Evolução das Importações de Licorosos</t>
  </si>
  <si>
    <t>16 - Evolução das Importações de Espumantes e Espumosos por Mercado de Origem</t>
  </si>
  <si>
    <t>15 - Evolução das Importações de Espumantes e Espumosos</t>
  </si>
  <si>
    <t>14 - Evolução das Importações de Vinho Tranquilo por Mercado de Origem (sem DO e IG)</t>
  </si>
  <si>
    <t>13 - Evolução das Importações de Vinho Tranquilo Não Certificado (sem DO e IG)</t>
  </si>
  <si>
    <t>8 - Evolução das Importações de Vinho Tranquilo Certificado (DO+IG) por Mercado de Origem</t>
  </si>
  <si>
    <t>7 - Evolução das Importações de Vinho Tranquilo Certificado (DO + IG)</t>
  </si>
  <si>
    <t>Evolução das Importações de Vinho Tranquilo com DO</t>
  </si>
  <si>
    <t>9 - Evolução das Importações de Vinho Tranquilo com DO</t>
  </si>
  <si>
    <t>10 - Evolução das Importações de Vinho Tranquilo com DO por Mercado de Origem</t>
  </si>
  <si>
    <t>11 - Evolução das Importações de Vinho Tranquilo com IG</t>
  </si>
  <si>
    <t>12 - Evolução das Importações de Vinho com IG por Mercado de Origem</t>
  </si>
  <si>
    <t xml:space="preserve">Vinho Certificado </t>
  </si>
  <si>
    <t>Evolução das Importações de Vinho Tranquilo com DO por Mercado de Origem</t>
  </si>
  <si>
    <t>Evolução das Importações de Vinho com IG por Mercado de Origem</t>
  </si>
  <si>
    <t>Evolução das Importações de Vinho Tranquilo com IG</t>
  </si>
  <si>
    <t>2021  - Dados Preliminares - 09-05-2022</t>
  </si>
  <si>
    <t>DINAMARCA</t>
  </si>
  <si>
    <t>AUSTRIA</t>
  </si>
  <si>
    <t>2015 - Dados Definitivos Revistos</t>
  </si>
  <si>
    <r>
      <rPr>
        <b/>
        <sz val="11"/>
        <color theme="0"/>
        <rFont val="Symbol"/>
        <family val="1"/>
        <charset val="2"/>
      </rPr>
      <t xml:space="preserve">D                           </t>
    </r>
    <r>
      <rPr>
        <b/>
        <sz val="11"/>
        <color theme="0"/>
        <rFont val="Calibri"/>
        <family val="2"/>
      </rPr>
      <t>2023/ 2022</t>
    </r>
  </si>
  <si>
    <t>2007/2022</t>
  </si>
  <si>
    <t>NOVA ZELANDIA</t>
  </si>
  <si>
    <t>CHILE</t>
  </si>
  <si>
    <t>IRLANDA</t>
  </si>
  <si>
    <t>ARGENTINA</t>
  </si>
  <si>
    <t>&lt;=2 litros</t>
  </si>
  <si>
    <t>Vinho Licoroso com DOP</t>
  </si>
  <si>
    <t>Superior a 2 litros até 10 litros</t>
  </si>
  <si>
    <t>Total Geral</t>
  </si>
  <si>
    <t>Acondicionamento / Produto</t>
  </si>
  <si>
    <t>Volume (HL)</t>
  </si>
  <si>
    <t>Valor (1000 €)</t>
  </si>
  <si>
    <t>Preço Médio (Euro Litro)</t>
  </si>
  <si>
    <t>&gt; 10 litros</t>
  </si>
  <si>
    <t>&gt;10 lt</t>
  </si>
  <si>
    <t>&gt;10 litros</t>
  </si>
  <si>
    <t>Importação - 2010 a 2023</t>
  </si>
  <si>
    <r>
      <rPr>
        <b/>
        <sz val="11"/>
        <color theme="0"/>
        <rFont val="Symbol"/>
        <family val="1"/>
        <charset val="2"/>
      </rPr>
      <t xml:space="preserve">D             </t>
    </r>
    <r>
      <rPr>
        <b/>
        <sz val="11"/>
        <color theme="0"/>
        <rFont val="Calibri"/>
        <family val="2"/>
      </rPr>
      <t>2023/2022</t>
    </r>
  </si>
  <si>
    <r>
      <rPr>
        <b/>
        <sz val="11"/>
        <color theme="0"/>
        <rFont val="Symbol"/>
        <family val="1"/>
        <charset val="2"/>
      </rPr>
      <t xml:space="preserve">D            </t>
    </r>
    <r>
      <rPr>
        <b/>
        <sz val="11"/>
        <color theme="0"/>
        <rFont val="Calibri"/>
        <family val="2"/>
      </rPr>
      <t>2023 /2022</t>
    </r>
  </si>
  <si>
    <r>
      <rPr>
        <b/>
        <sz val="11"/>
        <color theme="0"/>
        <rFont val="Symbol"/>
        <family val="1"/>
        <charset val="2"/>
      </rPr>
      <t xml:space="preserve">D                   </t>
    </r>
    <r>
      <rPr>
        <b/>
        <sz val="11"/>
        <color theme="0"/>
        <rFont val="Calibri"/>
        <family val="2"/>
      </rPr>
      <t>2023 / 2022</t>
    </r>
  </si>
  <si>
    <r>
      <rPr>
        <b/>
        <sz val="11"/>
        <color theme="0"/>
        <rFont val="Symbol"/>
        <family val="1"/>
        <charset val="2"/>
      </rPr>
      <t xml:space="preserve">D                           </t>
    </r>
    <r>
      <rPr>
        <b/>
        <sz val="11"/>
        <color theme="0"/>
        <rFont val="Calibri"/>
        <family val="2"/>
      </rPr>
      <t>2023 / 2022</t>
    </r>
  </si>
  <si>
    <r>
      <rPr>
        <b/>
        <sz val="11"/>
        <color theme="0"/>
        <rFont val="Symbol"/>
        <family val="1"/>
        <charset val="2"/>
      </rPr>
      <t xml:space="preserve">D                  </t>
    </r>
    <r>
      <rPr>
        <b/>
        <sz val="11"/>
        <color theme="0"/>
        <rFont val="Calibri"/>
        <family val="2"/>
      </rPr>
      <t>2023 / 2022</t>
    </r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</si>
  <si>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  <scheme val="minor"/>
      </rPr>
      <t xml:space="preserve">                           2023 / 2022</t>
    </r>
  </si>
  <si>
    <t xml:space="preserve">2022 - </t>
  </si>
  <si>
    <t>2023 - Dados a 09-02-2024</t>
  </si>
  <si>
    <t>\\\\\\\\\\\\\\\\\\\\\\\\\\\\\\\\\\\\\\\\\\\\\\\\\\\\\\\\\\\\\\\\\\\\\\\\\\\\\\\\\\\\\\\\\\\\\\\\\\\\\\\\\\\\\\\\\\\\\\\\\\\\\\\\\\\\\\\\\\\\\\\\\\\\\\\\\\\\\\\</t>
  </si>
  <si>
    <t>D       2023/2022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</si>
</sst>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%"/>
  </numFmts>
  <fonts count="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Symbol"/>
      <family val="1"/>
      <charset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theme="5" tint="-0.249977111117893"/>
      <name val="Calibri"/>
      <family val="2"/>
    </font>
    <font>
      <b/>
      <sz val="14"/>
      <color theme="1"/>
      <name val="Calibri"/>
      <family val="2"/>
    </font>
    <font>
      <b/>
      <sz val="9"/>
      <color theme="0"/>
      <name val="Symbol"/>
      <family val="1"/>
      <charset val="2"/>
    </font>
    <font>
      <b/>
      <sz val="11"/>
      <name val="Calibri"/>
      <family val="2"/>
    </font>
    <font>
      <b/>
      <sz val="12"/>
      <color theme="4" tint="-0.249977111117893"/>
      <name val="Calibri"/>
      <family val="2"/>
    </font>
    <font>
      <b/>
      <sz val="11"/>
      <color theme="0"/>
      <name val="Calibri"/>
      <family val="1"/>
      <charset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1"/>
      <charset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theme="4" tint="0.79998168889431442"/>
      </patternFill>
    </fill>
  </fills>
  <borders count="159">
    <border>
      <left/>
      <right/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 style="medium">
        <color theme="5" tint="-0.24994659260841701"/>
      </left>
      <right/>
      <top/>
      <bottom style="thin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/>
      <bottom style="thin">
        <color theme="0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5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thin">
        <color theme="0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/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4" tint="0.3999755851924192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4" tint="0.39997558519241921"/>
      </top>
      <bottom/>
      <diagonal/>
    </border>
    <border>
      <left style="medium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/>
      <right style="medium">
        <color theme="8" tint="-0.24994659260841701"/>
      </right>
      <top style="thin">
        <color theme="4" tint="0.39997558519241921"/>
      </top>
      <bottom style="medium">
        <color theme="8" tint="-0.24994659260841701"/>
      </bottom>
      <diagonal/>
    </border>
    <border>
      <left/>
      <right/>
      <top style="thin">
        <color theme="4" tint="0.3999755851924192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4" tint="0.3999755851924192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thin">
        <color theme="0"/>
      </right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4" tint="0.3999755851924192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4" tint="0.3999755851924192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4" tint="0.3999755851924192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4" tint="0.39997558519241921"/>
      </bottom>
      <diagonal/>
    </border>
    <border>
      <left style="thin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thin">
        <color theme="0"/>
      </left>
      <right style="medium">
        <color theme="0"/>
      </right>
      <top style="thin">
        <color theme="4" tint="0.39997558519241921"/>
      </top>
      <bottom/>
      <diagonal/>
    </border>
    <border>
      <left style="thin">
        <color theme="0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564">
    <xf numFmtId="0" fontId="0" fillId="0" borderId="0" xfId="0"/>
    <xf numFmtId="0" fontId="0" fillId="0" borderId="3" xfId="0" applyBorder="1"/>
    <xf numFmtId="0" fontId="3" fillId="0" borderId="0" xfId="0" applyFont="1"/>
    <xf numFmtId="164" fontId="0" fillId="0" borderId="0" xfId="0" applyNumberFormat="1"/>
    <xf numFmtId="0" fontId="3" fillId="0" borderId="6" xfId="0" applyFont="1" applyBorder="1"/>
    <xf numFmtId="0" fontId="0" fillId="0" borderId="8" xfId="0" applyBorder="1"/>
    <xf numFmtId="0" fontId="3" fillId="0" borderId="7" xfId="0" applyFont="1" applyBorder="1"/>
    <xf numFmtId="0" fontId="0" fillId="0" borderId="9" xfId="0" applyBorder="1"/>
    <xf numFmtId="3" fontId="0" fillId="0" borderId="0" xfId="0" applyNumberFormat="1"/>
    <xf numFmtId="2" fontId="0" fillId="0" borderId="0" xfId="0" applyNumberFormat="1"/>
    <xf numFmtId="0" fontId="7" fillId="0" borderId="0" xfId="0" applyFont="1"/>
    <xf numFmtId="0" fontId="0" fillId="0" borderId="0" xfId="0" applyAlignment="1">
      <alignment vertical="top" wrapText="1"/>
    </xf>
    <xf numFmtId="0" fontId="10" fillId="0" borderId="0" xfId="0" applyFont="1"/>
    <xf numFmtId="0" fontId="0" fillId="0" borderId="12" xfId="0" applyBorder="1"/>
    <xf numFmtId="0" fontId="0" fillId="0" borderId="13" xfId="0" applyBorder="1"/>
    <xf numFmtId="0" fontId="0" fillId="0" borderId="39" xfId="0" applyBorder="1"/>
    <xf numFmtId="0" fontId="0" fillId="0" borderId="32" xfId="0" applyBorder="1"/>
    <xf numFmtId="3" fontId="0" fillId="0" borderId="33" xfId="0" applyNumberFormat="1" applyBorder="1"/>
    <xf numFmtId="164" fontId="12" fillId="0" borderId="0" xfId="0" applyNumberFormat="1" applyFont="1"/>
    <xf numFmtId="0" fontId="0" fillId="0" borderId="47" xfId="0" applyBorder="1"/>
    <xf numFmtId="0" fontId="2" fillId="3" borderId="50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3" fontId="0" fillId="0" borderId="29" xfId="0" applyNumberFormat="1" applyBorder="1"/>
    <xf numFmtId="164" fontId="12" fillId="0" borderId="45" xfId="0" applyNumberFormat="1" applyFont="1" applyBorder="1"/>
    <xf numFmtId="3" fontId="0" fillId="0" borderId="32" xfId="0" applyNumberFormat="1" applyBorder="1"/>
    <xf numFmtId="3" fontId="0" fillId="0" borderId="34" xfId="0" applyNumberFormat="1" applyBorder="1"/>
    <xf numFmtId="164" fontId="12" fillId="0" borderId="46" xfId="0" applyNumberFormat="1" applyFont="1" applyBorder="1"/>
    <xf numFmtId="164" fontId="12" fillId="0" borderId="44" xfId="0" applyNumberFormat="1" applyFont="1" applyBorder="1"/>
    <xf numFmtId="3" fontId="0" fillId="0" borderId="21" xfId="0" applyNumberFormat="1" applyBorder="1"/>
    <xf numFmtId="3" fontId="0" fillId="0" borderId="37" xfId="0" applyNumberFormat="1" applyBorder="1"/>
    <xf numFmtId="164" fontId="12" fillId="0" borderId="47" xfId="0" applyNumberFormat="1" applyFont="1" applyBorder="1"/>
    <xf numFmtId="3" fontId="0" fillId="0" borderId="56" xfId="0" applyNumberFormat="1" applyBorder="1"/>
    <xf numFmtId="164" fontId="3" fillId="0" borderId="0" xfId="0" applyNumberFormat="1" applyFont="1"/>
    <xf numFmtId="0" fontId="0" fillId="0" borderId="21" xfId="0" applyBorder="1"/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3" fontId="0" fillId="0" borderId="35" xfId="0" applyNumberFormat="1" applyBorder="1"/>
    <xf numFmtId="3" fontId="0" fillId="0" borderId="36" xfId="0" applyNumberFormat="1" applyBorder="1"/>
    <xf numFmtId="3" fontId="0" fillId="0" borderId="38" xfId="0" applyNumberFormat="1" applyBorder="1"/>
    <xf numFmtId="0" fontId="3" fillId="0" borderId="51" xfId="0" applyFont="1" applyBorder="1"/>
    <xf numFmtId="0" fontId="3" fillId="0" borderId="27" xfId="0" applyFont="1" applyBorder="1"/>
    <xf numFmtId="3" fontId="3" fillId="0" borderId="64" xfId="0" applyNumberFormat="1" applyFont="1" applyBorder="1"/>
    <xf numFmtId="3" fontId="0" fillId="0" borderId="66" xfId="0" applyNumberFormat="1" applyBorder="1"/>
    <xf numFmtId="0" fontId="3" fillId="0" borderId="53" xfId="0" applyFont="1" applyBorder="1"/>
    <xf numFmtId="0" fontId="0" fillId="0" borderId="41" xfId="0" applyBorder="1"/>
    <xf numFmtId="0" fontId="2" fillId="3" borderId="50" xfId="0" applyFont="1" applyFill="1" applyBorder="1" applyAlignment="1">
      <alignment horizontal="center" vertical="center"/>
    </xf>
    <xf numFmtId="164" fontId="12" fillId="0" borderId="57" xfId="0" applyNumberFormat="1" applyFont="1" applyBorder="1"/>
    <xf numFmtId="164" fontId="12" fillId="0" borderId="41" xfId="0" applyNumberFormat="1" applyFont="1" applyBorder="1"/>
    <xf numFmtId="0" fontId="2" fillId="3" borderId="71" xfId="0" applyFont="1" applyFill="1" applyBorder="1" applyAlignment="1">
      <alignment horizontal="center" vertical="center"/>
    </xf>
    <xf numFmtId="2" fontId="0" fillId="0" borderId="32" xfId="0" applyNumberFormat="1" applyBorder="1"/>
    <xf numFmtId="2" fontId="0" fillId="0" borderId="21" xfId="0" applyNumberFormat="1" applyBorder="1"/>
    <xf numFmtId="2" fontId="3" fillId="0" borderId="51" xfId="0" applyNumberFormat="1" applyFont="1" applyBorder="1"/>
    <xf numFmtId="2" fontId="3" fillId="0" borderId="27" xfId="0" applyNumberFormat="1" applyFont="1" applyBorder="1"/>
    <xf numFmtId="2" fontId="0" fillId="0" borderId="34" xfId="0" applyNumberFormat="1" applyBorder="1"/>
    <xf numFmtId="2" fontId="0" fillId="0" borderId="37" xfId="0" applyNumberFormat="1" applyBorder="1"/>
    <xf numFmtId="0" fontId="2" fillId="3" borderId="24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/>
    </xf>
    <xf numFmtId="0" fontId="2" fillId="3" borderId="74" xfId="0" applyFont="1" applyFill="1" applyBorder="1" applyAlignment="1">
      <alignment horizontal="center"/>
    </xf>
    <xf numFmtId="0" fontId="2" fillId="3" borderId="75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 vertical="center"/>
    </xf>
    <xf numFmtId="0" fontId="2" fillId="3" borderId="76" xfId="0" applyFont="1" applyFill="1" applyBorder="1" applyAlignment="1">
      <alignment horizontal="center"/>
    </xf>
    <xf numFmtId="0" fontId="2" fillId="3" borderId="72" xfId="0" applyFont="1" applyFill="1" applyBorder="1" applyAlignment="1">
      <alignment horizontal="center" vertical="center"/>
    </xf>
    <xf numFmtId="3" fontId="0" fillId="0" borderId="41" xfId="0" applyNumberFormat="1" applyBorder="1"/>
    <xf numFmtId="3" fontId="3" fillId="0" borderId="27" xfId="0" applyNumberFormat="1" applyFont="1" applyBorder="1"/>
    <xf numFmtId="0" fontId="0" fillId="0" borderId="79" xfId="0" applyBorder="1"/>
    <xf numFmtId="0" fontId="0" fillId="0" borderId="82" xfId="0" applyBorder="1"/>
    <xf numFmtId="0" fontId="0" fillId="0" borderId="84" xfId="0" applyBorder="1"/>
    <xf numFmtId="0" fontId="0" fillId="0" borderId="85" xfId="0" applyBorder="1"/>
    <xf numFmtId="3" fontId="0" fillId="0" borderId="82" xfId="0" applyNumberFormat="1" applyBorder="1"/>
    <xf numFmtId="3" fontId="0" fillId="0" borderId="78" xfId="0" applyNumberFormat="1" applyBorder="1"/>
    <xf numFmtId="3" fontId="0" fillId="0" borderId="88" xfId="0" applyNumberFormat="1" applyBorder="1"/>
    <xf numFmtId="0" fontId="0" fillId="0" borderId="90" xfId="0" applyBorder="1"/>
    <xf numFmtId="0" fontId="0" fillId="0" borderId="91" xfId="0" applyBorder="1"/>
    <xf numFmtId="3" fontId="0" fillId="0" borderId="92" xfId="0" applyNumberFormat="1" applyBorder="1"/>
    <xf numFmtId="3" fontId="0" fillId="0" borderId="93" xfId="0" applyNumberFormat="1" applyBorder="1"/>
    <xf numFmtId="3" fontId="0" fillId="0" borderId="94" xfId="0" applyNumberFormat="1" applyBorder="1"/>
    <xf numFmtId="2" fontId="0" fillId="0" borderId="82" xfId="0" applyNumberFormat="1" applyBorder="1"/>
    <xf numFmtId="164" fontId="12" fillId="0" borderId="89" xfId="0" applyNumberFormat="1" applyFont="1" applyBorder="1"/>
    <xf numFmtId="2" fontId="0" fillId="0" borderId="84" xfId="0" applyNumberFormat="1" applyBorder="1"/>
    <xf numFmtId="164" fontId="12" fillId="0" borderId="83" xfId="0" applyNumberFormat="1" applyFont="1" applyBorder="1"/>
    <xf numFmtId="2" fontId="0" fillId="0" borderId="92" xfId="0" applyNumberFormat="1" applyBorder="1"/>
    <xf numFmtId="0" fontId="3" fillId="0" borderId="32" xfId="0" applyFont="1" applyBorder="1"/>
    <xf numFmtId="2" fontId="0" fillId="0" borderId="14" xfId="0" applyNumberFormat="1" applyBorder="1"/>
    <xf numFmtId="2" fontId="0" fillId="0" borderId="29" xfId="0" applyNumberFormat="1" applyBorder="1"/>
    <xf numFmtId="2" fontId="0" fillId="0" borderId="29" xfId="0" applyNumberFormat="1" applyBorder="1" applyProtection="1">
      <protection locked="0"/>
    </xf>
    <xf numFmtId="2" fontId="0" fillId="0" borderId="37" xfId="0" applyNumberFormat="1" applyBorder="1" applyProtection="1">
      <protection locked="0"/>
    </xf>
    <xf numFmtId="2" fontId="0" fillId="0" borderId="28" xfId="0" applyNumberFormat="1" applyBorder="1"/>
    <xf numFmtId="2" fontId="0" fillId="0" borderId="30" xfId="0" applyNumberFormat="1" applyBorder="1"/>
    <xf numFmtId="2" fontId="0" fillId="0" borderId="33" xfId="0" applyNumberFormat="1" applyBorder="1"/>
    <xf numFmtId="2" fontId="0" fillId="0" borderId="35" xfId="0" applyNumberFormat="1" applyBorder="1"/>
    <xf numFmtId="0" fontId="2" fillId="3" borderId="74" xfId="0" applyFont="1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/>
    </xf>
    <xf numFmtId="0" fontId="0" fillId="0" borderId="27" xfId="0" applyBorder="1"/>
    <xf numFmtId="0" fontId="2" fillId="3" borderId="102" xfId="0" applyFont="1" applyFill="1" applyBorder="1" applyAlignment="1">
      <alignment horizontal="center"/>
    </xf>
    <xf numFmtId="3" fontId="0" fillId="0" borderId="98" xfId="0" applyNumberFormat="1" applyBorder="1"/>
    <xf numFmtId="0" fontId="0" fillId="0" borderId="58" xfId="0" applyBorder="1"/>
    <xf numFmtId="2" fontId="3" fillId="0" borderId="53" xfId="0" applyNumberFormat="1" applyFont="1" applyBorder="1"/>
    <xf numFmtId="0" fontId="6" fillId="0" borderId="0" xfId="0" applyFont="1"/>
    <xf numFmtId="0" fontId="0" fillId="0" borderId="104" xfId="0" applyBorder="1"/>
    <xf numFmtId="3" fontId="0" fillId="0" borderId="106" xfId="0" applyNumberFormat="1" applyBorder="1"/>
    <xf numFmtId="3" fontId="0" fillId="0" borderId="108" xfId="0" applyNumberFormat="1" applyBorder="1"/>
    <xf numFmtId="0" fontId="6" fillId="0" borderId="105" xfId="0" applyFont="1" applyBorder="1"/>
    <xf numFmtId="2" fontId="0" fillId="0" borderId="104" xfId="0" applyNumberFormat="1" applyBorder="1"/>
    <xf numFmtId="2" fontId="0" fillId="0" borderId="107" xfId="0" applyNumberFormat="1" applyBorder="1"/>
    <xf numFmtId="164" fontId="12" fillId="0" borderId="103" xfId="0" applyNumberFormat="1" applyFont="1" applyBorder="1"/>
    <xf numFmtId="0" fontId="2" fillId="3" borderId="109" xfId="0" applyFont="1" applyFill="1" applyBorder="1" applyAlignment="1">
      <alignment horizontal="center"/>
    </xf>
    <xf numFmtId="0" fontId="0" fillId="0" borderId="88" xfId="0" applyBorder="1"/>
    <xf numFmtId="3" fontId="0" fillId="0" borderId="110" xfId="0" applyNumberFormat="1" applyBorder="1"/>
    <xf numFmtId="3" fontId="0" fillId="0" borderId="85" xfId="0" applyNumberFormat="1" applyBorder="1"/>
    <xf numFmtId="164" fontId="12" fillId="0" borderId="111" xfId="0" applyNumberFormat="1" applyFont="1" applyBorder="1"/>
    <xf numFmtId="2" fontId="0" fillId="0" borderId="90" xfId="0" applyNumberFormat="1" applyBorder="1"/>
    <xf numFmtId="2" fontId="0" fillId="0" borderId="94" xfId="0" applyNumberFormat="1" applyBorder="1"/>
    <xf numFmtId="0" fontId="0" fillId="0" borderId="51" xfId="0" applyBorder="1"/>
    <xf numFmtId="2" fontId="0" fillId="0" borderId="66" xfId="0" applyNumberFormat="1" applyBorder="1"/>
    <xf numFmtId="4" fontId="3" fillId="0" borderId="64" xfId="0" applyNumberFormat="1" applyFont="1" applyBorder="1"/>
    <xf numFmtId="4" fontId="0" fillId="0" borderId="66" xfId="0" applyNumberFormat="1" applyBorder="1"/>
    <xf numFmtId="4" fontId="0" fillId="0" borderId="110" xfId="0" applyNumberFormat="1" applyBorder="1"/>
    <xf numFmtId="4" fontId="0" fillId="0" borderId="85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6" fontId="3" fillId="0" borderId="0" xfId="0" applyNumberFormat="1" applyFont="1" applyAlignment="1">
      <alignment horizontal="right"/>
    </xf>
    <xf numFmtId="0" fontId="0" fillId="0" borderId="4" xfId="0" applyBorder="1"/>
    <xf numFmtId="0" fontId="0" fillId="0" borderId="10" xfId="0" applyBorder="1"/>
    <xf numFmtId="0" fontId="4" fillId="0" borderId="0" xfId="0" applyFont="1"/>
    <xf numFmtId="3" fontId="4" fillId="0" borderId="0" xfId="0" applyNumberFormat="1" applyFont="1"/>
    <xf numFmtId="0" fontId="2" fillId="3" borderId="26" xfId="0" applyFont="1" applyFill="1" applyBorder="1" applyAlignment="1">
      <alignment horizontal="center"/>
    </xf>
    <xf numFmtId="3" fontId="0" fillId="0" borderId="14" xfId="0" applyNumberFormat="1" applyBorder="1"/>
    <xf numFmtId="3" fontId="3" fillId="0" borderId="51" xfId="0" applyNumberFormat="1" applyFont="1" applyBorder="1"/>
    <xf numFmtId="3" fontId="0" fillId="0" borderId="84" xfId="0" applyNumberFormat="1" applyBorder="1"/>
    <xf numFmtId="0" fontId="2" fillId="3" borderId="21" xfId="0" applyFont="1" applyFill="1" applyBorder="1" applyAlignment="1">
      <alignment horizontal="center"/>
    </xf>
    <xf numFmtId="2" fontId="0" fillId="0" borderId="93" xfId="0" applyNumberFormat="1" applyBorder="1"/>
    <xf numFmtId="3" fontId="0" fillId="0" borderId="28" xfId="0" applyNumberFormat="1" applyBorder="1"/>
    <xf numFmtId="3" fontId="0" fillId="0" borderId="30" xfId="0" applyNumberFormat="1" applyBorder="1"/>
    <xf numFmtId="3" fontId="3" fillId="0" borderId="52" xfId="0" applyNumberFormat="1" applyFont="1" applyBorder="1"/>
    <xf numFmtId="2" fontId="0" fillId="0" borderId="41" xfId="0" applyNumberFormat="1" applyBorder="1"/>
    <xf numFmtId="4" fontId="3" fillId="0" borderId="52" xfId="0" applyNumberFormat="1" applyFon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93" xfId="0" applyNumberFormat="1" applyBorder="1"/>
    <xf numFmtId="4" fontId="0" fillId="0" borderId="21" xfId="0" applyNumberFormat="1" applyBorder="1"/>
    <xf numFmtId="4" fontId="0" fillId="0" borderId="37" xfId="0" applyNumberFormat="1" applyBorder="1"/>
    <xf numFmtId="0" fontId="0" fillId="0" borderId="14" xfId="0" applyBorder="1"/>
    <xf numFmtId="0" fontId="0" fillId="0" borderId="46" xfId="0" applyBorder="1"/>
    <xf numFmtId="3" fontId="0" fillId="0" borderId="51" xfId="0" applyNumberFormat="1" applyBorder="1"/>
    <xf numFmtId="3" fontId="0" fillId="0" borderId="52" xfId="0" applyNumberFormat="1" applyBorder="1"/>
    <xf numFmtId="4" fontId="0" fillId="0" borderId="51" xfId="0" applyNumberFormat="1" applyBorder="1"/>
    <xf numFmtId="4" fontId="0" fillId="0" borderId="52" xfId="0" applyNumberFormat="1" applyBorder="1"/>
    <xf numFmtId="4" fontId="0" fillId="0" borderId="29" xfId="0" applyNumberFormat="1" applyBorder="1"/>
    <xf numFmtId="0" fontId="0" fillId="0" borderId="14" xfId="0" applyBorder="1" applyAlignment="1">
      <alignment horizontal="center"/>
    </xf>
    <xf numFmtId="3" fontId="0" fillId="0" borderId="31" xfId="0" applyNumberFormat="1" applyBorder="1"/>
    <xf numFmtId="4" fontId="0" fillId="0" borderId="14" xfId="0" applyNumberFormat="1" applyBorder="1"/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3" fontId="3" fillId="0" borderId="56" xfId="0" applyNumberFormat="1" applyFont="1" applyBorder="1"/>
    <xf numFmtId="2" fontId="3" fillId="0" borderId="52" xfId="0" applyNumberFormat="1" applyFont="1" applyBorder="1"/>
    <xf numFmtId="0" fontId="0" fillId="0" borderId="32" xfId="0" applyBorder="1" applyAlignment="1">
      <alignment horizontal="right"/>
    </xf>
    <xf numFmtId="0" fontId="0" fillId="0" borderId="21" xfId="0" applyBorder="1" applyAlignment="1">
      <alignment horizontal="right"/>
    </xf>
    <xf numFmtId="3" fontId="3" fillId="0" borderId="53" xfId="0" applyNumberFormat="1" applyFont="1" applyBorder="1"/>
    <xf numFmtId="3" fontId="0" fillId="0" borderId="87" xfId="0" applyNumberFormat="1" applyBorder="1"/>
    <xf numFmtId="4" fontId="3" fillId="0" borderId="63" xfId="0" applyNumberFormat="1" applyFont="1" applyBorder="1"/>
    <xf numFmtId="4" fontId="0" fillId="0" borderId="63" xfId="0" applyNumberFormat="1" applyBorder="1"/>
    <xf numFmtId="4" fontId="0" fillId="0" borderId="33" xfId="0" applyNumberFormat="1" applyBorder="1"/>
    <xf numFmtId="4" fontId="0" fillId="0" borderId="35" xfId="0" applyNumberFormat="1" applyBorder="1"/>
    <xf numFmtId="3" fontId="0" fillId="0" borderId="107" xfId="0" applyNumberFormat="1" applyBorder="1"/>
    <xf numFmtId="0" fontId="2" fillId="3" borderId="112" xfId="0" applyFont="1" applyFill="1" applyBorder="1" applyAlignment="1">
      <alignment horizontal="center"/>
    </xf>
    <xf numFmtId="3" fontId="0" fillId="0" borderId="97" xfId="0" applyNumberFormat="1" applyBorder="1"/>
    <xf numFmtId="3" fontId="0" fillId="0" borderId="27" xfId="0" applyNumberFormat="1" applyBorder="1"/>
    <xf numFmtId="4" fontId="0" fillId="0" borderId="36" xfId="0" applyNumberFormat="1" applyBorder="1"/>
    <xf numFmtId="4" fontId="0" fillId="0" borderId="38" xfId="0" applyNumberFormat="1" applyBorder="1"/>
    <xf numFmtId="0" fontId="2" fillId="3" borderId="39" xfId="0" applyFont="1" applyFill="1" applyBorder="1" applyAlignment="1">
      <alignment horizontal="center" vertical="center"/>
    </xf>
    <xf numFmtId="0" fontId="2" fillId="3" borderId="116" xfId="0" applyFont="1" applyFill="1" applyBorder="1" applyAlignment="1">
      <alignment horizontal="center" vertical="center"/>
    </xf>
    <xf numFmtId="0" fontId="2" fillId="3" borderId="118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101" xfId="0" applyFont="1" applyFill="1" applyBorder="1" applyAlignment="1">
      <alignment horizontal="center" vertical="center"/>
    </xf>
    <xf numFmtId="0" fontId="2" fillId="3" borderId="120" xfId="0" applyFont="1" applyFill="1" applyBorder="1" applyAlignment="1">
      <alignment horizontal="center" vertical="center"/>
    </xf>
    <xf numFmtId="3" fontId="0" fillId="0" borderId="55" xfId="0" applyNumberFormat="1" applyBorder="1"/>
    <xf numFmtId="164" fontId="0" fillId="0" borderId="33" xfId="0" applyNumberFormat="1" applyBorder="1"/>
    <xf numFmtId="164" fontId="12" fillId="0" borderId="34" xfId="0" applyNumberFormat="1" applyFont="1" applyBorder="1"/>
    <xf numFmtId="164" fontId="12" fillId="0" borderId="54" xfId="0" applyNumberFormat="1" applyFont="1" applyBorder="1"/>
    <xf numFmtId="164" fontId="12" fillId="0" borderId="35" xfId="0" applyNumberFormat="1" applyFont="1" applyBorder="1"/>
    <xf numFmtId="0" fontId="0" fillId="0" borderId="36" xfId="0" applyBorder="1"/>
    <xf numFmtId="164" fontId="12" fillId="0" borderId="37" xfId="0" applyNumberFormat="1" applyFont="1" applyBorder="1"/>
    <xf numFmtId="164" fontId="12" fillId="0" borderId="40" xfId="0" applyNumberFormat="1" applyFont="1" applyBorder="1"/>
    <xf numFmtId="164" fontId="12" fillId="0" borderId="38" xfId="0" applyNumberFormat="1" applyFont="1" applyBorder="1"/>
    <xf numFmtId="3" fontId="0" fillId="0" borderId="54" xfId="0" applyNumberFormat="1" applyBorder="1"/>
    <xf numFmtId="164" fontId="0" fillId="0" borderId="4" xfId="0" applyNumberFormat="1" applyBorder="1"/>
    <xf numFmtId="164" fontId="0" fillId="0" borderId="11" xfId="0" applyNumberFormat="1" applyBorder="1"/>
    <xf numFmtId="164" fontId="0" fillId="0" borderId="5" xfId="0" applyNumberFormat="1" applyBorder="1"/>
    <xf numFmtId="0" fontId="2" fillId="3" borderId="121" xfId="0" applyFont="1" applyFill="1" applyBorder="1" applyAlignment="1">
      <alignment horizontal="center"/>
    </xf>
    <xf numFmtId="0" fontId="2" fillId="3" borderId="12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12" fillId="0" borderId="39" xfId="0" applyNumberFormat="1" applyFont="1" applyBorder="1"/>
    <xf numFmtId="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27" xfId="0" applyFont="1" applyBorder="1" applyAlignment="1">
      <alignment horizontal="center"/>
    </xf>
    <xf numFmtId="0" fontId="5" fillId="0" borderId="27" xfId="0" applyFont="1" applyBorder="1"/>
    <xf numFmtId="0" fontId="12" fillId="0" borderId="51" xfId="0" applyFont="1" applyBorder="1" applyAlignment="1">
      <alignment horizontal="center"/>
    </xf>
    <xf numFmtId="4" fontId="0" fillId="0" borderId="28" xfId="0" applyNumberFormat="1" applyBorder="1"/>
    <xf numFmtId="0" fontId="3" fillId="0" borderId="51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3" borderId="116" xfId="0" applyFont="1" applyFill="1" applyBorder="1" applyAlignment="1">
      <alignment horizontal="center"/>
    </xf>
    <xf numFmtId="0" fontId="2" fillId="3" borderId="125" xfId="0" applyFont="1" applyFill="1" applyBorder="1" applyAlignment="1">
      <alignment horizontal="center" vertical="center"/>
    </xf>
    <xf numFmtId="164" fontId="15" fillId="0" borderId="46" xfId="0" applyNumberFormat="1" applyFont="1" applyBorder="1"/>
    <xf numFmtId="164" fontId="15" fillId="0" borderId="47" xfId="0" applyNumberFormat="1" applyFont="1" applyBorder="1"/>
    <xf numFmtId="164" fontId="3" fillId="4" borderId="63" xfId="0" applyNumberFormat="1" applyFont="1" applyFill="1" applyBorder="1"/>
    <xf numFmtId="164" fontId="3" fillId="4" borderId="52" xfId="0" applyNumberFormat="1" applyFont="1" applyFill="1" applyBorder="1"/>
    <xf numFmtId="164" fontId="3" fillId="4" borderId="56" xfId="0" applyNumberFormat="1" applyFont="1" applyFill="1" applyBorder="1"/>
    <xf numFmtId="164" fontId="0" fillId="4" borderId="33" xfId="0" applyNumberFormat="1" applyFill="1" applyBorder="1"/>
    <xf numFmtId="164" fontId="0" fillId="4" borderId="34" xfId="0" applyNumberFormat="1" applyFill="1" applyBorder="1"/>
    <xf numFmtId="164" fontId="16" fillId="4" borderId="35" xfId="0" applyNumberFormat="1" applyFont="1" applyFill="1" applyBorder="1"/>
    <xf numFmtId="164" fontId="0" fillId="4" borderId="86" xfId="0" applyNumberFormat="1" applyFill="1" applyBorder="1"/>
    <xf numFmtId="164" fontId="0" fillId="4" borderId="93" xfId="0" applyNumberFormat="1" applyFill="1" applyBorder="1"/>
    <xf numFmtId="164" fontId="16" fillId="4" borderId="87" xfId="0" applyNumberFormat="1" applyFont="1" applyFill="1" applyBorder="1"/>
    <xf numFmtId="164" fontId="0" fillId="4" borderId="35" xfId="0" applyNumberFormat="1" applyFill="1" applyBorder="1"/>
    <xf numFmtId="164" fontId="0" fillId="4" borderId="32" xfId="0" applyNumberFormat="1" applyFill="1" applyBorder="1"/>
    <xf numFmtId="164" fontId="0" fillId="4" borderId="29" xfId="0" applyNumberFormat="1" applyFill="1" applyBorder="1"/>
    <xf numFmtId="164" fontId="16" fillId="4" borderId="41" xfId="0" applyNumberFormat="1" applyFont="1" applyFill="1" applyBorder="1"/>
    <xf numFmtId="164" fontId="0" fillId="4" borderId="84" xfId="0" applyNumberFormat="1" applyFill="1" applyBorder="1"/>
    <xf numFmtId="164" fontId="16" fillId="4" borderId="88" xfId="0" applyNumberFormat="1" applyFont="1" applyFill="1" applyBorder="1"/>
    <xf numFmtId="164" fontId="0" fillId="4" borderId="41" xfId="0" applyNumberFormat="1" applyFill="1" applyBorder="1"/>
    <xf numFmtId="164" fontId="0" fillId="4" borderId="21" xfId="0" applyNumberFormat="1" applyFill="1" applyBorder="1"/>
    <xf numFmtId="164" fontId="0" fillId="4" borderId="37" xfId="0" applyNumberFormat="1" applyFill="1" applyBorder="1"/>
    <xf numFmtId="164" fontId="0" fillId="4" borderId="58" xfId="0" applyNumberFormat="1" applyFill="1" applyBorder="1"/>
    <xf numFmtId="0" fontId="2" fillId="3" borderId="63" xfId="0" applyFont="1" applyFill="1" applyBorder="1"/>
    <xf numFmtId="0" fontId="2" fillId="3" borderId="65" xfId="0" applyFont="1" applyFill="1" applyBorder="1"/>
    <xf numFmtId="0" fontId="2" fillId="3" borderId="27" xfId="0" applyFont="1" applyFill="1" applyBorder="1"/>
    <xf numFmtId="3" fontId="2" fillId="3" borderId="126" xfId="0" applyNumberFormat="1" applyFont="1" applyFill="1" applyBorder="1"/>
    <xf numFmtId="3" fontId="2" fillId="3" borderId="127" xfId="0" applyNumberFormat="1" applyFont="1" applyFill="1" applyBorder="1"/>
    <xf numFmtId="164" fontId="2" fillId="3" borderId="53" xfId="0" applyNumberFormat="1" applyFont="1" applyFill="1" applyBorder="1"/>
    <xf numFmtId="3" fontId="2" fillId="3" borderId="128" xfId="0" applyNumberFormat="1" applyFont="1" applyFill="1" applyBorder="1"/>
    <xf numFmtId="3" fontId="6" fillId="0" borderId="66" xfId="0" applyNumberFormat="1" applyFont="1" applyBorder="1"/>
    <xf numFmtId="3" fontId="6" fillId="0" borderId="34" xfId="0" applyNumberFormat="1" applyFont="1" applyBorder="1"/>
    <xf numFmtId="3" fontId="6" fillId="0" borderId="35" xfId="0" applyNumberFormat="1" applyFont="1" applyBorder="1"/>
    <xf numFmtId="164" fontId="17" fillId="0" borderId="46" xfId="0" applyNumberFormat="1" applyFont="1" applyBorder="1"/>
    <xf numFmtId="4" fontId="0" fillId="0" borderId="98" xfId="0" applyNumberFormat="1" applyBorder="1"/>
    <xf numFmtId="164" fontId="0" fillId="4" borderId="87" xfId="0" applyNumberFormat="1" applyFill="1" applyBorder="1"/>
    <xf numFmtId="4" fontId="2" fillId="3" borderId="126" xfId="0" applyNumberFormat="1" applyFont="1" applyFill="1" applyBorder="1"/>
    <xf numFmtId="4" fontId="2" fillId="3" borderId="127" xfId="0" applyNumberFormat="1" applyFont="1" applyFill="1" applyBorder="1"/>
    <xf numFmtId="4" fontId="2" fillId="3" borderId="128" xfId="0" applyNumberFormat="1" applyFont="1" applyFill="1" applyBorder="1"/>
    <xf numFmtId="0" fontId="2" fillId="3" borderId="51" xfId="0" applyFont="1" applyFill="1" applyBorder="1" applyProtection="1">
      <protection locked="0"/>
    </xf>
    <xf numFmtId="0" fontId="2" fillId="3" borderId="27" xfId="0" applyFont="1" applyFill="1" applyBorder="1" applyProtection="1">
      <protection locked="0"/>
    </xf>
    <xf numFmtId="3" fontId="2" fillId="3" borderId="126" xfId="0" applyNumberFormat="1" applyFont="1" applyFill="1" applyBorder="1" applyProtection="1">
      <protection locked="0"/>
    </xf>
    <xf numFmtId="3" fontId="2" fillId="3" borderId="127" xfId="0" applyNumberFormat="1" applyFont="1" applyFill="1" applyBorder="1" applyProtection="1">
      <protection locked="0"/>
    </xf>
    <xf numFmtId="3" fontId="2" fillId="3" borderId="128" xfId="0" applyNumberFormat="1" applyFont="1" applyFill="1" applyBorder="1" applyProtection="1">
      <protection locked="0"/>
    </xf>
    <xf numFmtId="0" fontId="2" fillId="3" borderId="118" xfId="0" applyFont="1" applyFill="1" applyBorder="1" applyAlignment="1">
      <alignment horizontal="center" vertical="center"/>
    </xf>
    <xf numFmtId="164" fontId="2" fillId="3" borderId="21" xfId="0" applyNumberFormat="1" applyFont="1" applyFill="1" applyBorder="1"/>
    <xf numFmtId="164" fontId="2" fillId="3" borderId="58" xfId="0" applyNumberFormat="1" applyFont="1" applyFill="1" applyBorder="1"/>
    <xf numFmtId="164" fontId="2" fillId="3" borderId="23" xfId="0" applyNumberFormat="1" applyFont="1" applyFill="1" applyBorder="1"/>
    <xf numFmtId="0" fontId="2" fillId="3" borderId="51" xfId="0" applyFont="1" applyFill="1" applyBorder="1"/>
    <xf numFmtId="164" fontId="2" fillId="3" borderId="129" xfId="0" applyNumberFormat="1" applyFont="1" applyFill="1" applyBorder="1"/>
    <xf numFmtId="164" fontId="2" fillId="3" borderId="127" xfId="0" applyNumberFormat="1" applyFont="1" applyFill="1" applyBorder="1"/>
    <xf numFmtId="164" fontId="2" fillId="3" borderId="130" xfId="0" applyNumberFormat="1" applyFont="1" applyFill="1" applyBorder="1"/>
    <xf numFmtId="0" fontId="0" fillId="5" borderId="0" xfId="0" applyFill="1"/>
    <xf numFmtId="4" fontId="2" fillId="3" borderId="126" xfId="0" applyNumberFormat="1" applyFont="1" applyFill="1" applyBorder="1" applyProtection="1">
      <protection locked="0"/>
    </xf>
    <xf numFmtId="4" fontId="2" fillId="3" borderId="127" xfId="0" applyNumberFormat="1" applyFont="1" applyFill="1" applyBorder="1" applyProtection="1">
      <protection locked="0"/>
    </xf>
    <xf numFmtId="0" fontId="15" fillId="0" borderId="84" xfId="0" applyFont="1" applyBorder="1"/>
    <xf numFmtId="3" fontId="0" fillId="0" borderId="131" xfId="0" applyNumberFormat="1" applyBorder="1"/>
    <xf numFmtId="3" fontId="0" fillId="0" borderId="132" xfId="0" applyNumberFormat="1" applyBorder="1"/>
    <xf numFmtId="0" fontId="3" fillId="0" borderId="79" xfId="0" applyFont="1" applyBorder="1"/>
    <xf numFmtId="3" fontId="3" fillId="0" borderId="80" xfId="0" applyNumberFormat="1" applyFont="1" applyBorder="1"/>
    <xf numFmtId="3" fontId="3" fillId="0" borderId="92" xfId="0" applyNumberFormat="1" applyFont="1" applyBorder="1"/>
    <xf numFmtId="3" fontId="3" fillId="0" borderId="81" xfId="0" applyNumberFormat="1" applyFont="1" applyBorder="1"/>
    <xf numFmtId="0" fontId="3" fillId="0" borderId="84" xfId="0" applyFont="1" applyBorder="1"/>
    <xf numFmtId="3" fontId="3" fillId="0" borderId="86" xfId="0" applyNumberFormat="1" applyFont="1" applyBorder="1"/>
    <xf numFmtId="3" fontId="3" fillId="0" borderId="93" xfId="0" applyNumberFormat="1" applyFont="1" applyBorder="1"/>
    <xf numFmtId="3" fontId="3" fillId="0" borderId="87" xfId="0" applyNumberFormat="1" applyFont="1" applyBorder="1"/>
    <xf numFmtId="0" fontId="3" fillId="0" borderId="85" xfId="0" applyFont="1" applyBorder="1"/>
    <xf numFmtId="0" fontId="2" fillId="3" borderId="125" xfId="0" applyFont="1" applyFill="1" applyBorder="1" applyAlignment="1">
      <alignment horizontal="center"/>
    </xf>
    <xf numFmtId="0" fontId="3" fillId="0" borderId="82" xfId="0" applyFont="1" applyBorder="1"/>
    <xf numFmtId="2" fontId="0" fillId="0" borderId="78" xfId="0" applyNumberFormat="1" applyBorder="1"/>
    <xf numFmtId="2" fontId="0" fillId="0" borderId="88" xfId="0" applyNumberFormat="1" applyBorder="1"/>
    <xf numFmtId="2" fontId="0" fillId="0" borderId="87" xfId="0" applyNumberFormat="1" applyBorder="1"/>
    <xf numFmtId="2" fontId="2" fillId="3" borderId="126" xfId="0" applyNumberFormat="1" applyFont="1" applyFill="1" applyBorder="1"/>
    <xf numFmtId="2" fontId="2" fillId="3" borderId="127" xfId="0" applyNumberFormat="1" applyFont="1" applyFill="1" applyBorder="1"/>
    <xf numFmtId="2" fontId="2" fillId="3" borderId="128" xfId="0" applyNumberFormat="1" applyFont="1" applyFill="1" applyBorder="1"/>
    <xf numFmtId="2" fontId="3" fillId="0" borderId="80" xfId="0" applyNumberFormat="1" applyFont="1" applyBorder="1"/>
    <xf numFmtId="2" fontId="3" fillId="0" borderId="92" xfId="0" applyNumberFormat="1" applyFont="1" applyBorder="1"/>
    <xf numFmtId="2" fontId="3" fillId="0" borderId="81" xfId="0" applyNumberFormat="1" applyFont="1" applyBorder="1"/>
    <xf numFmtId="2" fontId="3" fillId="0" borderId="86" xfId="0" applyNumberFormat="1" applyFont="1" applyBorder="1"/>
    <xf numFmtId="2" fontId="3" fillId="0" borderId="93" xfId="0" applyNumberFormat="1" applyFont="1" applyBorder="1"/>
    <xf numFmtId="2" fontId="3" fillId="0" borderId="87" xfId="0" applyNumberFormat="1" applyFont="1" applyBorder="1"/>
    <xf numFmtId="2" fontId="0" fillId="0" borderId="131" xfId="0" applyNumberFormat="1" applyBorder="1"/>
    <xf numFmtId="2" fontId="0" fillId="0" borderId="132" xfId="0" applyNumberFormat="1" applyBorder="1"/>
    <xf numFmtId="2" fontId="0" fillId="0" borderId="36" xfId="0" applyNumberFormat="1" applyBorder="1"/>
    <xf numFmtId="2" fontId="0" fillId="0" borderId="38" xfId="0" applyNumberFormat="1" applyBorder="1"/>
    <xf numFmtId="2" fontId="3" fillId="0" borderId="64" xfId="0" applyNumberFormat="1" applyFont="1" applyBorder="1"/>
    <xf numFmtId="2" fontId="0" fillId="0" borderId="98" xfId="0" applyNumberFormat="1" applyBorder="1"/>
    <xf numFmtId="164" fontId="3" fillId="4" borderId="51" xfId="0" applyNumberFormat="1" applyFont="1" applyFill="1" applyBorder="1"/>
    <xf numFmtId="164" fontId="3" fillId="4" borderId="53" xfId="0" applyNumberFormat="1" applyFont="1" applyFill="1" applyBorder="1"/>
    <xf numFmtId="164" fontId="0" fillId="4" borderId="82" xfId="0" applyNumberFormat="1" applyFill="1" applyBorder="1"/>
    <xf numFmtId="164" fontId="0" fillId="4" borderId="92" xfId="0" applyNumberFormat="1" applyFill="1" applyBorder="1"/>
    <xf numFmtId="164" fontId="0" fillId="4" borderId="78" xfId="0" applyNumberFormat="1" applyFill="1" applyBorder="1"/>
    <xf numFmtId="164" fontId="0" fillId="4" borderId="88" xfId="0" applyNumberFormat="1" applyFill="1" applyBorder="1"/>
    <xf numFmtId="164" fontId="3" fillId="4" borderId="80" xfId="0" applyNumberFormat="1" applyFont="1" applyFill="1" applyBorder="1"/>
    <xf numFmtId="164" fontId="3" fillId="4" borderId="92" xfId="0" applyNumberFormat="1" applyFont="1" applyFill="1" applyBorder="1"/>
    <xf numFmtId="164" fontId="3" fillId="4" borderId="81" xfId="0" applyNumberFormat="1" applyFont="1" applyFill="1" applyBorder="1"/>
    <xf numFmtId="164" fontId="3" fillId="4" borderId="86" xfId="0" applyNumberFormat="1" applyFont="1" applyFill="1" applyBorder="1"/>
    <xf numFmtId="164" fontId="3" fillId="4" borderId="93" xfId="0" applyNumberFormat="1" applyFont="1" applyFill="1" applyBorder="1"/>
    <xf numFmtId="164" fontId="3" fillId="4" borderId="87" xfId="0" applyNumberFormat="1" applyFont="1" applyFill="1" applyBorder="1"/>
    <xf numFmtId="164" fontId="0" fillId="4" borderId="131" xfId="0" applyNumberFormat="1" applyFill="1" applyBorder="1"/>
    <xf numFmtId="164" fontId="0" fillId="4" borderId="94" xfId="0" applyNumberFormat="1" applyFill="1" applyBorder="1"/>
    <xf numFmtId="164" fontId="0" fillId="4" borderId="132" xfId="0" applyNumberFormat="1" applyFill="1" applyBorder="1"/>
    <xf numFmtId="164" fontId="0" fillId="4" borderId="36" xfId="0" applyNumberFormat="1" applyFill="1" applyBorder="1"/>
    <xf numFmtId="164" fontId="0" fillId="4" borderId="38" xfId="0" applyNumberFormat="1" applyFill="1" applyBorder="1"/>
    <xf numFmtId="164" fontId="15" fillId="0" borderId="111" xfId="0" applyNumberFormat="1" applyFont="1" applyBorder="1"/>
    <xf numFmtId="0" fontId="2" fillId="3" borderId="120" xfId="0" applyFont="1" applyFill="1" applyBorder="1" applyAlignment="1">
      <alignment horizontal="center"/>
    </xf>
    <xf numFmtId="164" fontId="0" fillId="4" borderId="34" xfId="0" applyNumberFormat="1" applyFill="1" applyBorder="1" applyProtection="1">
      <protection locked="0"/>
    </xf>
    <xf numFmtId="164" fontId="0" fillId="4" borderId="37" xfId="0" applyNumberFormat="1" applyFill="1" applyBorder="1" applyProtection="1">
      <protection locked="0"/>
    </xf>
    <xf numFmtId="2" fontId="4" fillId="3" borderId="126" xfId="0" applyNumberFormat="1" applyFont="1" applyFill="1" applyBorder="1"/>
    <xf numFmtId="2" fontId="4" fillId="3" borderId="127" xfId="0" applyNumberFormat="1" applyFont="1" applyFill="1" applyBorder="1"/>
    <xf numFmtId="2" fontId="4" fillId="3" borderId="128" xfId="0" applyNumberFormat="1" applyFont="1" applyFill="1" applyBorder="1"/>
    <xf numFmtId="0" fontId="2" fillId="3" borderId="21" xfId="0" applyFont="1" applyFill="1" applyBorder="1"/>
    <xf numFmtId="164" fontId="2" fillId="3" borderId="51" xfId="0" applyNumberFormat="1" applyFont="1" applyFill="1" applyBorder="1"/>
    <xf numFmtId="164" fontId="4" fillId="3" borderId="51" xfId="0" applyNumberFormat="1" applyFont="1" applyFill="1" applyBorder="1"/>
    <xf numFmtId="164" fontId="4" fillId="3" borderId="53" xfId="0" applyNumberFormat="1" applyFont="1" applyFill="1" applyBorder="1"/>
    <xf numFmtId="164" fontId="4" fillId="3" borderId="127" xfId="0" applyNumberFormat="1" applyFont="1" applyFill="1" applyBorder="1"/>
    <xf numFmtId="3" fontId="2" fillId="3" borderId="77" xfId="0" applyNumberFormat="1" applyFont="1" applyFill="1" applyBorder="1"/>
    <xf numFmtId="3" fontId="2" fillId="3" borderId="27" xfId="0" applyNumberFormat="1" applyFont="1" applyFill="1" applyBorder="1"/>
    <xf numFmtId="2" fontId="2" fillId="3" borderId="127" xfId="0" applyNumberFormat="1" applyFont="1" applyFill="1" applyBorder="1" applyProtection="1">
      <protection locked="0"/>
    </xf>
    <xf numFmtId="2" fontId="2" fillId="3" borderId="128" xfId="0" applyNumberFormat="1" applyFont="1" applyFill="1" applyBorder="1" applyProtection="1">
      <protection locked="0"/>
    </xf>
    <xf numFmtId="164" fontId="4" fillId="3" borderId="129" xfId="0" applyNumberFormat="1" applyFont="1" applyFill="1" applyBorder="1"/>
    <xf numFmtId="164" fontId="4" fillId="3" borderId="130" xfId="0" applyNumberFormat="1" applyFont="1" applyFill="1" applyBorder="1"/>
    <xf numFmtId="164" fontId="2" fillId="3" borderId="32" xfId="0" applyNumberFormat="1" applyFont="1" applyFill="1" applyBorder="1"/>
    <xf numFmtId="164" fontId="3" fillId="4" borderId="21" xfId="0" applyNumberFormat="1" applyFont="1" applyFill="1" applyBorder="1"/>
    <xf numFmtId="164" fontId="3" fillId="4" borderId="37" xfId="0" applyNumberFormat="1" applyFont="1" applyFill="1" applyBorder="1"/>
    <xf numFmtId="164" fontId="3" fillId="4" borderId="58" xfId="0" applyNumberFormat="1" applyFont="1" applyFill="1" applyBorder="1"/>
    <xf numFmtId="164" fontId="0" fillId="4" borderId="51" xfId="0" applyNumberFormat="1" applyFill="1" applyBorder="1"/>
    <xf numFmtId="164" fontId="0" fillId="4" borderId="52" xfId="0" applyNumberFormat="1" applyFill="1" applyBorder="1"/>
    <xf numFmtId="164" fontId="0" fillId="4" borderId="53" xfId="0" applyNumberFormat="1" applyFill="1" applyBorder="1"/>
    <xf numFmtId="0" fontId="0" fillId="6" borderId="0" xfId="0" applyFill="1"/>
    <xf numFmtId="0" fontId="13" fillId="6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8" fillId="6" borderId="0" xfId="1" applyFill="1"/>
    <xf numFmtId="164" fontId="3" fillId="4" borderId="65" xfId="0" applyNumberFormat="1" applyFont="1" applyFill="1" applyBorder="1"/>
    <xf numFmtId="164" fontId="0" fillId="4" borderId="54" xfId="0" applyNumberFormat="1" applyFill="1" applyBorder="1"/>
    <xf numFmtId="164" fontId="0" fillId="4" borderId="133" xfId="0" applyNumberFormat="1" applyFill="1" applyBorder="1"/>
    <xf numFmtId="0" fontId="2" fillId="3" borderId="109" xfId="0" applyFont="1" applyFill="1" applyBorder="1" applyAlignment="1">
      <alignment horizontal="center" vertical="center"/>
    </xf>
    <xf numFmtId="164" fontId="0" fillId="4" borderId="104" xfId="0" applyNumberFormat="1" applyFill="1" applyBorder="1"/>
    <xf numFmtId="164" fontId="0" fillId="4" borderId="107" xfId="0" applyNumberFormat="1" applyFill="1" applyBorder="1"/>
    <xf numFmtId="164" fontId="0" fillId="4" borderId="134" xfId="0" applyNumberFormat="1" applyFill="1" applyBorder="1"/>
    <xf numFmtId="2" fontId="0" fillId="0" borderId="51" xfId="0" applyNumberFormat="1" applyBorder="1"/>
    <xf numFmtId="2" fontId="0" fillId="0" borderId="52" xfId="0" applyNumberFormat="1" applyBorder="1"/>
    <xf numFmtId="0" fontId="2" fillId="0" borderId="122" xfId="0" applyFont="1" applyBorder="1" applyAlignment="1">
      <alignment vertical="center"/>
    </xf>
    <xf numFmtId="3" fontId="0" fillId="0" borderId="52" xfId="0" applyNumberFormat="1" applyBorder="1" applyProtection="1">
      <protection locked="0"/>
    </xf>
    <xf numFmtId="4" fontId="0" fillId="0" borderId="64" xfId="0" applyNumberFormat="1" applyBorder="1"/>
    <xf numFmtId="164" fontId="15" fillId="0" borderId="83" xfId="0" applyNumberFormat="1" applyFont="1" applyBorder="1"/>
    <xf numFmtId="164" fontId="15" fillId="0" borderId="44" xfId="0" applyNumberFormat="1" applyFont="1" applyBorder="1"/>
    <xf numFmtId="4" fontId="2" fillId="3" borderId="22" xfId="0" applyNumberFormat="1" applyFont="1" applyFill="1" applyBorder="1"/>
    <xf numFmtId="4" fontId="2" fillId="3" borderId="23" xfId="0" applyNumberFormat="1" applyFont="1" applyFill="1" applyBorder="1"/>
    <xf numFmtId="4" fontId="2" fillId="3" borderId="24" xfId="0" applyNumberFormat="1" applyFont="1" applyFill="1" applyBorder="1"/>
    <xf numFmtId="4" fontId="0" fillId="0" borderId="86" xfId="0" applyNumberFormat="1" applyBorder="1"/>
    <xf numFmtId="164" fontId="0" fillId="4" borderId="30" xfId="0" applyNumberFormat="1" applyFill="1" applyBorder="1"/>
    <xf numFmtId="4" fontId="3" fillId="0" borderId="51" xfId="0" applyNumberFormat="1" applyFont="1" applyBorder="1"/>
    <xf numFmtId="4" fontId="3" fillId="0" borderId="53" xfId="0" applyNumberFormat="1" applyFont="1" applyBorder="1"/>
    <xf numFmtId="4" fontId="0" fillId="0" borderId="82" xfId="0" applyNumberFormat="1" applyBorder="1"/>
    <xf numFmtId="4" fontId="0" fillId="0" borderId="92" xfId="0" applyNumberFormat="1" applyBorder="1"/>
    <xf numFmtId="4" fontId="0" fillId="0" borderId="78" xfId="0" applyNumberFormat="1" applyBorder="1"/>
    <xf numFmtId="4" fontId="0" fillId="0" borderId="41" xfId="0" applyNumberFormat="1" applyBorder="1"/>
    <xf numFmtId="4" fontId="0" fillId="0" borderId="84" xfId="0" applyNumberFormat="1" applyBorder="1"/>
    <xf numFmtId="4" fontId="0" fillId="0" borderId="88" xfId="0" applyNumberFormat="1" applyBorder="1"/>
    <xf numFmtId="4" fontId="0" fillId="0" borderId="87" xfId="0" applyNumberFormat="1" applyBorder="1"/>
    <xf numFmtId="4" fontId="3" fillId="0" borderId="80" xfId="0" applyNumberFormat="1" applyFont="1" applyBorder="1"/>
    <xf numFmtId="4" fontId="3" fillId="0" borderId="92" xfId="0" applyNumberFormat="1" applyFont="1" applyBorder="1"/>
    <xf numFmtId="4" fontId="3" fillId="0" borderId="81" xfId="0" applyNumberFormat="1" applyFont="1" applyBorder="1"/>
    <xf numFmtId="4" fontId="3" fillId="0" borderId="86" xfId="0" applyNumberFormat="1" applyFont="1" applyBorder="1"/>
    <xf numFmtId="4" fontId="3" fillId="0" borderId="93" xfId="0" applyNumberFormat="1" applyFont="1" applyBorder="1"/>
    <xf numFmtId="4" fontId="3" fillId="0" borderId="87" xfId="0" applyNumberFormat="1" applyFont="1" applyBorder="1"/>
    <xf numFmtId="4" fontId="0" fillId="0" borderId="131" xfId="0" applyNumberFormat="1" applyBorder="1"/>
    <xf numFmtId="4" fontId="0" fillId="0" borderId="94" xfId="0" applyNumberFormat="1" applyBorder="1"/>
    <xf numFmtId="4" fontId="0" fillId="0" borderId="132" xfId="0" applyNumberFormat="1" applyBorder="1"/>
    <xf numFmtId="4" fontId="0" fillId="0" borderId="0" xfId="0" applyNumberFormat="1"/>
    <xf numFmtId="4" fontId="3" fillId="0" borderId="27" xfId="0" applyNumberFormat="1" applyFont="1" applyBorder="1"/>
    <xf numFmtId="0" fontId="4" fillId="0" borderId="35" xfId="0" applyFont="1" applyBorder="1"/>
    <xf numFmtId="3" fontId="0" fillId="0" borderId="39" xfId="0" applyNumberFormat="1" applyBorder="1"/>
    <xf numFmtId="0" fontId="0" fillId="0" borderId="0" xfId="0" applyAlignment="1">
      <alignment horizontal="left" indent="1"/>
    </xf>
    <xf numFmtId="0" fontId="19" fillId="0" borderId="27" xfId="0" applyFont="1" applyBorder="1" applyAlignment="1">
      <alignment horizontal="left"/>
    </xf>
    <xf numFmtId="164" fontId="3" fillId="4" borderId="32" xfId="0" applyNumberFormat="1" applyFont="1" applyFill="1" applyBorder="1"/>
    <xf numFmtId="164" fontId="3" fillId="4" borderId="34" xfId="0" applyNumberFormat="1" applyFont="1" applyFill="1" applyBorder="1"/>
    <xf numFmtId="2" fontId="0" fillId="0" borderId="58" xfId="0" applyNumberFormat="1" applyBorder="1"/>
    <xf numFmtId="0" fontId="0" fillId="0" borderId="39" xfId="0" applyBorder="1" applyAlignment="1">
      <alignment horizontal="left" indent="1"/>
    </xf>
    <xf numFmtId="3" fontId="19" fillId="0" borderId="52" xfId="0" applyNumberFormat="1" applyFont="1" applyBorder="1"/>
    <xf numFmtId="3" fontId="19" fillId="0" borderId="53" xfId="0" applyNumberFormat="1" applyFont="1" applyBorder="1"/>
    <xf numFmtId="3" fontId="0" fillId="0" borderId="58" xfId="0" applyNumberFormat="1" applyBorder="1"/>
    <xf numFmtId="3" fontId="19" fillId="0" borderId="51" xfId="0" applyNumberFormat="1" applyFont="1" applyBorder="1"/>
    <xf numFmtId="3" fontId="0" fillId="0" borderId="32" xfId="0" applyNumberFormat="1" applyBorder="1" applyAlignment="1">
      <alignment horizontal="left" indent="1"/>
    </xf>
    <xf numFmtId="0" fontId="18" fillId="7" borderId="139" xfId="0" applyFont="1" applyFill="1" applyBorder="1" applyAlignment="1">
      <alignment horizontal="center" vertical="center"/>
    </xf>
    <xf numFmtId="0" fontId="18" fillId="7" borderId="140" xfId="0" applyFont="1" applyFill="1" applyBorder="1" applyAlignment="1">
      <alignment horizontal="center" vertical="center"/>
    </xf>
    <xf numFmtId="0" fontId="18" fillId="3" borderId="140" xfId="0" applyFont="1" applyFill="1" applyBorder="1" applyAlignment="1">
      <alignment horizontal="center" vertical="center"/>
    </xf>
    <xf numFmtId="0" fontId="18" fillId="7" borderId="136" xfId="0" applyFont="1" applyFill="1" applyBorder="1" applyAlignment="1">
      <alignment horizontal="left"/>
    </xf>
    <xf numFmtId="3" fontId="18" fillId="7" borderId="138" xfId="0" applyNumberFormat="1" applyFont="1" applyFill="1" applyBorder="1"/>
    <xf numFmtId="164" fontId="3" fillId="4" borderId="35" xfId="0" applyNumberFormat="1" applyFont="1" applyFill="1" applyBorder="1"/>
    <xf numFmtId="164" fontId="2" fillId="3" borderId="46" xfId="0" applyNumberFormat="1" applyFont="1" applyFill="1" applyBorder="1"/>
    <xf numFmtId="0" fontId="19" fillId="0" borderId="142" xfId="0" applyFont="1" applyBorder="1" applyAlignment="1">
      <alignment horizontal="left"/>
    </xf>
    <xf numFmtId="3" fontId="19" fillId="0" borderId="143" xfId="0" applyNumberFormat="1" applyFont="1" applyBorder="1"/>
    <xf numFmtId="3" fontId="19" fillId="0" borderId="137" xfId="0" applyNumberFormat="1" applyFont="1" applyBorder="1"/>
    <xf numFmtId="3" fontId="19" fillId="0" borderId="141" xfId="0" applyNumberFormat="1" applyFont="1" applyBorder="1"/>
    <xf numFmtId="0" fontId="18" fillId="7" borderId="144" xfId="0" applyFont="1" applyFill="1" applyBorder="1" applyAlignment="1">
      <alignment horizontal="center" vertical="center"/>
    </xf>
    <xf numFmtId="2" fontId="19" fillId="0" borderId="142" xfId="0" applyNumberFormat="1" applyFont="1" applyBorder="1" applyAlignment="1">
      <alignment horizontal="left"/>
    </xf>
    <xf numFmtId="2" fontId="19" fillId="0" borderId="143" xfId="0" applyNumberFormat="1" applyFont="1" applyBorder="1"/>
    <xf numFmtId="2" fontId="19" fillId="0" borderId="137" xfId="0" applyNumberFormat="1" applyFont="1" applyBorder="1"/>
    <xf numFmtId="2" fontId="19" fillId="0" borderId="141" xfId="0" applyNumberFormat="1" applyFont="1" applyBorder="1"/>
    <xf numFmtId="2" fontId="0" fillId="0" borderId="0" xfId="0" applyNumberFormat="1" applyAlignment="1">
      <alignment horizontal="left" indent="1"/>
    </xf>
    <xf numFmtId="2" fontId="19" fillId="0" borderId="27" xfId="0" applyNumberFormat="1" applyFont="1" applyBorder="1" applyAlignment="1">
      <alignment horizontal="left"/>
    </xf>
    <xf numFmtId="2" fontId="19" fillId="0" borderId="51" xfId="0" applyNumberFormat="1" applyFont="1" applyBorder="1"/>
    <xf numFmtId="2" fontId="19" fillId="0" borderId="52" xfId="0" applyNumberFormat="1" applyFont="1" applyBorder="1"/>
    <xf numFmtId="2" fontId="19" fillId="0" borderId="53" xfId="0" applyNumberFormat="1" applyFont="1" applyBorder="1"/>
    <xf numFmtId="2" fontId="0" fillId="0" borderId="32" xfId="0" applyNumberFormat="1" applyBorder="1" applyAlignment="1">
      <alignment horizontal="left" indent="1"/>
    </xf>
    <xf numFmtId="2" fontId="3" fillId="0" borderId="0" xfId="0" applyNumberFormat="1" applyFont="1"/>
    <xf numFmtId="2" fontId="18" fillId="7" borderId="136" xfId="0" applyNumberFormat="1" applyFont="1" applyFill="1" applyBorder="1" applyAlignment="1">
      <alignment horizontal="left"/>
    </xf>
    <xf numFmtId="2" fontId="18" fillId="7" borderId="138" xfId="0" applyNumberFormat="1" applyFont="1" applyFill="1" applyBorder="1"/>
    <xf numFmtId="2" fontId="0" fillId="0" borderId="39" xfId="0" applyNumberFormat="1" applyBorder="1"/>
    <xf numFmtId="2" fontId="0" fillId="0" borderId="39" xfId="0" applyNumberFormat="1" applyBorder="1" applyAlignment="1">
      <alignment horizontal="left" indent="1"/>
    </xf>
    <xf numFmtId="3" fontId="18" fillId="7" borderId="147" xfId="0" applyNumberFormat="1" applyFont="1" applyFill="1" applyBorder="1"/>
    <xf numFmtId="3" fontId="18" fillId="7" borderId="148" xfId="0" applyNumberFormat="1" applyFont="1" applyFill="1" applyBorder="1"/>
    <xf numFmtId="3" fontId="18" fillId="3" borderId="148" xfId="0" applyNumberFormat="1" applyFont="1" applyFill="1" applyBorder="1"/>
    <xf numFmtId="0" fontId="0" fillId="0" borderId="58" xfId="0" applyBorder="1" applyAlignment="1">
      <alignment horizontal="left" indent="1"/>
    </xf>
    <xf numFmtId="2" fontId="0" fillId="0" borderId="149" xfId="0" applyNumberFormat="1" applyBorder="1"/>
    <xf numFmtId="2" fontId="0" fillId="0" borderId="150" xfId="0" applyNumberFormat="1" applyBorder="1"/>
    <xf numFmtId="2" fontId="0" fillId="0" borderId="151" xfId="0" applyNumberFormat="1" applyBorder="1"/>
    <xf numFmtId="2" fontId="18" fillId="7" borderId="147" xfId="0" applyNumberFormat="1" applyFont="1" applyFill="1" applyBorder="1"/>
    <xf numFmtId="2" fontId="18" fillId="7" borderId="148" xfId="0" applyNumberFormat="1" applyFont="1" applyFill="1" applyBorder="1"/>
    <xf numFmtId="2" fontId="18" fillId="3" borderId="148" xfId="0" applyNumberFormat="1" applyFont="1" applyFill="1" applyBorder="1"/>
    <xf numFmtId="164" fontId="3" fillId="4" borderId="38" xfId="0" applyNumberFormat="1" applyFont="1" applyFill="1" applyBorder="1"/>
    <xf numFmtId="164" fontId="3" fillId="4" borderId="29" xfId="0" applyNumberFormat="1" applyFont="1" applyFill="1" applyBorder="1"/>
    <xf numFmtId="2" fontId="19" fillId="0" borderId="0" xfId="0" applyNumberFormat="1" applyFont="1"/>
    <xf numFmtId="0" fontId="18" fillId="7" borderId="152" xfId="0" applyFont="1" applyFill="1" applyBorder="1" applyAlignment="1">
      <alignment horizontal="center" vertical="center"/>
    </xf>
    <xf numFmtId="164" fontId="15" fillId="0" borderId="45" xfId="0" applyNumberFormat="1" applyFont="1" applyBorder="1"/>
    <xf numFmtId="164" fontId="2" fillId="3" borderId="57" xfId="0" applyNumberFormat="1" applyFont="1" applyFill="1" applyBorder="1"/>
    <xf numFmtId="2" fontId="18" fillId="7" borderId="153" xfId="0" applyNumberFormat="1" applyFont="1" applyFill="1" applyBorder="1"/>
    <xf numFmtId="3" fontId="18" fillId="7" borderId="153" xfId="0" applyNumberFormat="1" applyFont="1" applyFill="1" applyBorder="1"/>
    <xf numFmtId="164" fontId="2" fillId="3" borderId="44" xfId="0" applyNumberFormat="1" applyFont="1" applyFill="1" applyBorder="1"/>
    <xf numFmtId="0" fontId="2" fillId="3" borderId="2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164" fontId="2" fillId="3" borderId="154" xfId="0" applyNumberFormat="1" applyFont="1" applyFill="1" applyBorder="1"/>
    <xf numFmtId="164" fontId="0" fillId="4" borderId="66" xfId="0" applyNumberFormat="1" applyFill="1" applyBorder="1"/>
    <xf numFmtId="164" fontId="0" fillId="4" borderId="110" xfId="0" applyNumberFormat="1" applyFill="1" applyBorder="1"/>
    <xf numFmtId="164" fontId="0" fillId="4" borderId="98" xfId="0" applyNumberFormat="1" applyFill="1" applyBorder="1"/>
    <xf numFmtId="164" fontId="8" fillId="0" borderId="44" xfId="1" applyNumberFormat="1" applyBorder="1"/>
    <xf numFmtId="0" fontId="2" fillId="3" borderId="26" xfId="0" applyFont="1" applyFill="1" applyBorder="1" applyAlignment="1">
      <alignment horizontal="center" vertical="center"/>
    </xf>
    <xf numFmtId="0" fontId="2" fillId="3" borderId="15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0" fillId="0" borderId="31" xfId="0" applyBorder="1"/>
    <xf numFmtId="0" fontId="0" fillId="0" borderId="33" xfId="0" applyBorder="1"/>
    <xf numFmtId="164" fontId="0" fillId="0" borderId="156" xfId="0" applyNumberFormat="1" applyBorder="1"/>
    <xf numFmtId="164" fontId="12" fillId="0" borderId="53" xfId="0" applyNumberFormat="1" applyFont="1" applyBorder="1"/>
    <xf numFmtId="164" fontId="12" fillId="0" borderId="58" xfId="0" applyNumberFormat="1" applyFont="1" applyBorder="1"/>
    <xf numFmtId="0" fontId="2" fillId="3" borderId="158" xfId="0" applyFont="1" applyFill="1" applyBorder="1" applyAlignment="1">
      <alignment horizontal="center"/>
    </xf>
    <xf numFmtId="4" fontId="0" fillId="0" borderId="30" xfId="0" applyNumberFormat="1" applyBorder="1"/>
    <xf numFmtId="3" fontId="0" fillId="0" borderId="51" xfId="0" applyNumberFormat="1" applyBorder="1" applyProtection="1">
      <protection locked="0"/>
    </xf>
    <xf numFmtId="3" fontId="0" fillId="0" borderId="27" xfId="0" applyNumberFormat="1" applyBorder="1" applyProtection="1">
      <protection locked="0"/>
    </xf>
    <xf numFmtId="0" fontId="13" fillId="6" borderId="0" xfId="0" applyFont="1" applyFill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99" xfId="0" applyFont="1" applyFill="1" applyBorder="1" applyAlignment="1">
      <alignment horizontal="center" vertical="center" wrapText="1"/>
    </xf>
    <xf numFmtId="0" fontId="2" fillId="3" borderId="10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57" xfId="0" applyFont="1" applyFill="1" applyBorder="1" applyAlignment="1">
      <alignment horizontal="center"/>
    </xf>
    <xf numFmtId="0" fontId="11" fillId="3" borderId="4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121" xfId="0" applyFont="1" applyFill="1" applyBorder="1" applyAlignment="1">
      <alignment horizontal="center" vertical="center" wrapText="1"/>
    </xf>
    <xf numFmtId="0" fontId="11" fillId="3" borderId="12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 wrapText="1"/>
    </xf>
    <xf numFmtId="0" fontId="2" fillId="3" borderId="9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6" fontId="2" fillId="3" borderId="15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60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2" fillId="3" borderId="6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69" xfId="0" applyFont="1" applyFill="1" applyBorder="1" applyAlignment="1">
      <alignment horizontal="center"/>
    </xf>
    <xf numFmtId="0" fontId="2" fillId="3" borderId="99" xfId="0" applyFont="1" applyFill="1" applyBorder="1" applyAlignment="1">
      <alignment horizontal="center"/>
    </xf>
    <xf numFmtId="0" fontId="2" fillId="3" borderId="123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/>
    </xf>
    <xf numFmtId="0" fontId="2" fillId="3" borderId="100" xfId="0" applyFont="1" applyFill="1" applyBorder="1" applyAlignment="1">
      <alignment horizontal="center"/>
    </xf>
    <xf numFmtId="0" fontId="2" fillId="3" borderId="12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14" xfId="0" applyFont="1" applyFill="1" applyBorder="1" applyAlignment="1">
      <alignment horizontal="center"/>
    </xf>
    <xf numFmtId="0" fontId="2" fillId="3" borderId="115" xfId="0" applyFont="1" applyFill="1" applyBorder="1" applyAlignment="1">
      <alignment horizontal="center"/>
    </xf>
    <xf numFmtId="6" fontId="2" fillId="3" borderId="114" xfId="0" applyNumberFormat="1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95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2" fillId="3" borderId="113" xfId="0" applyFont="1" applyFill="1" applyBorder="1" applyAlignment="1">
      <alignment horizontal="center" vertical="center"/>
    </xf>
    <xf numFmtId="0" fontId="2" fillId="3" borderId="117" xfId="0" applyFont="1" applyFill="1" applyBorder="1" applyAlignment="1">
      <alignment horizontal="center" vertical="center"/>
    </xf>
    <xf numFmtId="0" fontId="12" fillId="0" borderId="85" xfId="0" applyFont="1" applyBorder="1" applyAlignment="1">
      <alignment horizontal="center"/>
    </xf>
    <xf numFmtId="0" fontId="12" fillId="0" borderId="88" xfId="0" applyFont="1" applyBorder="1" applyAlignment="1">
      <alignment horizontal="center"/>
    </xf>
    <xf numFmtId="0" fontId="2" fillId="3" borderId="48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67" xfId="0" applyFont="1" applyFill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0" fontId="2" fillId="3" borderId="68" xfId="0" applyFont="1" applyFill="1" applyBorder="1" applyAlignment="1">
      <alignment horizontal="center"/>
    </xf>
    <xf numFmtId="0" fontId="15" fillId="0" borderId="85" xfId="0" applyFont="1" applyBorder="1" applyAlignment="1">
      <alignment horizontal="center"/>
    </xf>
    <xf numFmtId="0" fontId="15" fillId="0" borderId="88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0" fontId="2" fillId="3" borderId="95" xfId="0" applyFont="1" applyFill="1" applyBorder="1" applyAlignment="1">
      <alignment horizontal="center"/>
    </xf>
    <xf numFmtId="0" fontId="2" fillId="3" borderId="119" xfId="0" applyFont="1" applyFill="1" applyBorder="1" applyAlignment="1">
      <alignment horizontal="center"/>
    </xf>
    <xf numFmtId="0" fontId="18" fillId="7" borderId="0" xfId="0" applyFont="1" applyFill="1" applyAlignment="1">
      <alignment horizontal="center" vertical="center" wrapText="1"/>
    </xf>
    <xf numFmtId="0" fontId="18" fillId="7" borderId="102" xfId="0" applyFont="1" applyFill="1" applyBorder="1" applyAlignment="1">
      <alignment horizontal="center" vertical="center" wrapText="1"/>
    </xf>
    <xf numFmtId="0" fontId="18" fillId="7" borderId="135" xfId="0" applyFont="1" applyFill="1" applyBorder="1" applyAlignment="1">
      <alignment horizontal="center" vertical="center" wrapText="1"/>
    </xf>
    <xf numFmtId="0" fontId="18" fillId="7" borderId="146" xfId="0" applyFont="1" applyFill="1" applyBorder="1" applyAlignment="1">
      <alignment horizontal="center" vertical="center" wrapText="1"/>
    </xf>
    <xf numFmtId="0" fontId="18" fillId="7" borderId="145" xfId="0" applyFont="1" applyFill="1" applyBorder="1" applyAlignment="1">
      <alignment horizontal="center" vertical="top"/>
    </xf>
    <xf numFmtId="0" fontId="18" fillId="7" borderId="0" xfId="0" applyFont="1" applyFill="1" applyAlignment="1">
      <alignment horizontal="center" vertical="top"/>
    </xf>
    <xf numFmtId="0" fontId="18" fillId="7" borderId="102" xfId="0" applyFont="1" applyFill="1" applyBorder="1" applyAlignment="1">
      <alignment horizontal="center" vertical="top"/>
    </xf>
    <xf numFmtId="0" fontId="18" fillId="7" borderId="67" xfId="0" applyFont="1" applyFill="1" applyBorder="1" applyAlignment="1">
      <alignment horizontal="center" vertical="top"/>
    </xf>
    <xf numFmtId="0" fontId="18" fillId="7" borderId="59" xfId="0" applyFont="1" applyFill="1" applyBorder="1" applyAlignment="1">
      <alignment horizontal="center" vertical="top"/>
    </xf>
    <xf numFmtId="0" fontId="18" fillId="7" borderId="68" xfId="0" applyFont="1" applyFill="1" applyBorder="1" applyAlignment="1">
      <alignment horizontal="center" vertical="top"/>
    </xf>
    <xf numFmtId="0" fontId="18" fillId="7" borderId="75" xfId="0" applyFont="1" applyFill="1" applyBorder="1" applyAlignment="1">
      <alignment horizontal="center" vertical="top"/>
    </xf>
    <xf numFmtId="0" fontId="18" fillId="7" borderId="73" xfId="0" applyFont="1" applyFill="1" applyBorder="1" applyAlignment="1">
      <alignment horizontal="center" vertical="top"/>
    </xf>
    <xf numFmtId="0" fontId="18" fillId="7" borderId="74" xfId="0" applyFont="1" applyFill="1" applyBorder="1" applyAlignment="1">
      <alignment horizontal="center" vertical="top"/>
    </xf>
    <xf numFmtId="0" fontId="18" fillId="7" borderId="60" xfId="0" applyFont="1" applyFill="1" applyBorder="1" applyAlignment="1">
      <alignment horizontal="center" vertical="top"/>
    </xf>
    <xf numFmtId="0" fontId="18" fillId="7" borderId="61" xfId="0" applyFont="1" applyFill="1" applyBorder="1" applyAlignment="1">
      <alignment horizontal="center" vertical="top"/>
    </xf>
    <xf numFmtId="0" fontId="18" fillId="7" borderId="62" xfId="0" applyFont="1" applyFill="1" applyBorder="1" applyAlignment="1">
      <alignment horizontal="center" vertical="top"/>
    </xf>
    <xf numFmtId="0" fontId="20" fillId="7" borderId="0" xfId="0" applyFont="1" applyFill="1" applyAlignment="1">
      <alignment horizontal="center" vertical="top" wrapText="1"/>
    </xf>
    <xf numFmtId="0" fontId="18" fillId="7" borderId="0" xfId="0" applyFont="1" applyFill="1" applyAlignment="1">
      <alignment horizontal="center" vertical="top" wrapText="1"/>
    </xf>
    <xf numFmtId="0" fontId="18" fillId="7" borderId="41" xfId="0" applyFont="1" applyFill="1" applyBorder="1" applyAlignment="1">
      <alignment horizontal="center" vertical="top"/>
    </xf>
    <xf numFmtId="0" fontId="18" fillId="7" borderId="119" xfId="0" applyFont="1" applyFill="1" applyBorder="1" applyAlignment="1">
      <alignment horizontal="center" vertical="top"/>
    </xf>
    <xf numFmtId="0" fontId="20" fillId="7" borderId="41" xfId="0" applyFont="1" applyFill="1" applyBorder="1" applyAlignment="1">
      <alignment horizontal="center" vertical="top" wrapText="1"/>
    </xf>
    <xf numFmtId="0" fontId="18" fillId="7" borderId="41" xfId="0" applyFont="1" applyFill="1" applyBorder="1" applyAlignment="1">
      <alignment horizontal="center" vertical="top" wrapText="1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'1'!$B$6:$Q$6</c:f>
              <c:numCache>
                <c:formatCode>#,##0</c:formatCode>
                <c:ptCount val="16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938781.55699999968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5-4EC1-826C-1A5BFC75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'1'!$B$30:$Q$30</c:f>
              <c:numCache>
                <c:formatCode>#,##0</c:formatCode>
                <c:ptCount val="16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2787.6490000000008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7-4930-94D5-5F2019B93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'1'!$B$32:$Q$32</c:f>
              <c:numCache>
                <c:formatCode>#,##0</c:formatCode>
                <c:ptCount val="16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518438.1660000002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6-4D7F-AAF9-CCAABF14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BA-47B6-8BB3-12AFB7662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'1'!$B$8:$Q$8</c:f>
              <c:numCache>
                <c:formatCode>#,##0</c:formatCode>
                <c:ptCount val="16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197368.76900000003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6-4C5B-AC23-357C53F8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'1'!$B$10:$Q$10</c:f>
              <c:numCache>
                <c:formatCode>#,##0</c:formatCode>
                <c:ptCount val="16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741412.78799999971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8-4051-87F5-860E8EB3A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E1-4A09-A9D9-25A32180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'1'!$B$17:$Q$17</c:f>
              <c:numCache>
                <c:formatCode>#,##0</c:formatCode>
                <c:ptCount val="16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417555.74200000014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A-444C-B4B0-7ADD1DAC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'1'!$B$19:$Q$19</c:f>
              <c:numCache>
                <c:formatCode>#,##0</c:formatCode>
                <c:ptCount val="16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194581.12000000002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4-4858-968E-749769D9A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'1'!$B$21:$Q$21</c:f>
              <c:numCache>
                <c:formatCode>#,##0</c:formatCode>
                <c:ptCount val="16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222974.62200000012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1-4D44-A158-4E54BAF5E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v>Cobertura [ (1) / (2) ]</c:v>
          </c:tx>
          <c:marker>
            <c:symbol val="none"/>
          </c:marker>
          <c:cat>
            <c:numLit>
              <c:formatCode>General</c:formatCode>
              <c:ptCount val="5"/>
              <c:pt idx="0">
                <c:v>2007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9.4217210737695982</c:v>
              </c:pt>
              <c:pt idx="1">
                <c:v>7.1670824030294336</c:v>
              </c:pt>
              <c:pt idx="2">
                <c:v>6.8776220200097287</c:v>
              </c:pt>
              <c:pt idx="3">
                <c:v>6.8650922333739492</c:v>
              </c:pt>
              <c:pt idx="4">
                <c:v>7.8787262635609423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5A-4B19-BDEF-4F2D20EC4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'1'!$B$28:$Q$28</c:f>
              <c:numCache>
                <c:formatCode>#,##0</c:formatCode>
                <c:ptCount val="16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521225.81500000018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C-4186-831D-1D30C8BE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85726</xdr:colOff>
      <xdr:row>0</xdr:row>
      <xdr:rowOff>76201</xdr:rowOff>
    </xdr:from>
    <xdr:ext cx="2171700" cy="906718"/>
    <xdr:pic>
      <xdr:nvPicPr>
        <xdr:cNvPr id="2" name="Imagem 1">
          <a:extLst>
            <a:ext uri="{FF2B5EF4-FFF2-40B4-BE49-F238E27FC236}">
              <a16:creationId xmlns:a16="http://schemas.microsoft.com/office/drawing/2014/main" id="{C6F63C51-A13B-4D6D-BD5B-0FEA86A6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76201"/>
          <a:ext cx="2171700" cy="90671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5</xdr:row>
      <xdr:rowOff>76200</xdr:rowOff>
    </xdr:from>
    <xdr:to>
      <xdr:col>18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D6B510-5B2F-460F-B7E6-3BCEB6D96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76200</xdr:colOff>
      <xdr:row>7</xdr:row>
      <xdr:rowOff>0</xdr:rowOff>
    </xdr:from>
    <xdr:to>
      <xdr:col>18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91C1E4-DE33-496D-8BBE-73BC22D66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76200</xdr:colOff>
      <xdr:row>9</xdr:row>
      <xdr:rowOff>0</xdr:rowOff>
    </xdr:from>
    <xdr:to>
      <xdr:col>18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73711FB-2FC6-463F-AF42-ECB6B7D6B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8EBB4E-272D-4F67-A94C-77F8EAF14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16</xdr:row>
      <xdr:rowOff>28575</xdr:rowOff>
    </xdr:from>
    <xdr:to>
      <xdr:col>17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60B4CE7-2202-4B9B-B5CE-3F1E0D27F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18</xdr:row>
      <xdr:rowOff>76200</xdr:rowOff>
    </xdr:from>
    <xdr:to>
      <xdr:col>17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F6B1A7-A170-42A6-A76B-0B17FD32F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17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248851E-8313-4EB6-88B1-350A12427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22</xdr:row>
      <xdr:rowOff>0</xdr:rowOff>
    </xdr:from>
    <xdr:to>
      <xdr:col>17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B52105F-F31B-4140-9271-BEE06F9C5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47625</xdr:colOff>
      <xdr:row>27</xdr:row>
      <xdr:rowOff>104775</xdr:rowOff>
    </xdr:from>
    <xdr:to>
      <xdr:col>18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2FAD792-1F26-4521-96A4-CBE95B164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47625</xdr:colOff>
      <xdr:row>28</xdr:row>
      <xdr:rowOff>352424</xdr:rowOff>
    </xdr:from>
    <xdr:to>
      <xdr:col>18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6B21A91-4B62-470A-A3E6-F9696B3B2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57150</xdr:colOff>
      <xdr:row>31</xdr:row>
      <xdr:rowOff>95250</xdr:rowOff>
    </xdr:from>
    <xdr:to>
      <xdr:col>18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EE2BC2E-0AC9-47F6-BFAD-0DEBC8563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9B5E02-424D-4E0B-AB29-EDA323334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ESTATISTICAS%20IVV\1.%20S&#205;NTESE%20ESTATISTICA\124.%20Dezembro%202023\Sintese%20Estatistica%20Dezembro%202023.xlsx" TargetMode="External"/><Relationship Id="rId1" Type="http://schemas.openxmlformats.org/officeDocument/2006/relationships/externalLinkPath" Target="/ESTATISTICAS%20IVV/1.%20S&#205;NTESE%20ESTATISTICA/124.%20Dezembro%202023/Sintese%20Estatistica%20Dezem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1 (2)"/>
    </sheetNames>
    <sheetDataSet>
      <sheetData sheetId="0" refreshError="1"/>
      <sheetData sheetId="1" refreshError="1"/>
      <sheetData sheetId="2">
        <row r="6">
          <cell r="A6" t="str">
            <v>Exportações (1)</v>
          </cell>
        </row>
      </sheetData>
      <sheetData sheetId="3">
        <row r="19">
          <cell r="A19" t="str">
            <v>jan-dez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F216-CB8D-4885-8D87-CB1048F5F39E}">
  <sheetPr>
    <pageSetUpPr fitToPage="1"/>
  </sheetPr>
  <dimension ref="B2:M68"/>
  <sheetViews>
    <sheetView showGridLines="0" showRowColHeaders="0" topLeftCell="A17" zoomScaleNormal="100" workbookViewId="0">
      <selection activeCell="F4" sqref="F4"/>
    </sheetView>
  </sheetViews>
  <sheetFormatPr defaultRowHeight="15"/>
  <cols>
    <col min="1" max="1" width="4" style="338" customWidth="1"/>
    <col min="2" max="16384" width="9.140625" style="338"/>
  </cols>
  <sheetData>
    <row r="2" spans="2:13" ht="15.75">
      <c r="F2" s="339" t="s">
        <v>64</v>
      </c>
      <c r="G2" s="339"/>
      <c r="H2" s="339"/>
      <c r="I2" s="339"/>
      <c r="J2" s="339"/>
      <c r="K2" s="339"/>
      <c r="L2" s="340"/>
      <c r="M2" s="340"/>
    </row>
    <row r="3" spans="2:13" ht="15.75">
      <c r="F3" s="459" t="s">
        <v>171</v>
      </c>
      <c r="G3" s="459"/>
      <c r="H3" s="459"/>
      <c r="I3" s="459"/>
      <c r="J3" s="459"/>
      <c r="K3" s="459"/>
    </row>
    <row r="7" spans="2:13">
      <c r="B7" s="341" t="s">
        <v>65</v>
      </c>
    </row>
    <row r="8" spans="2:13" ht="9" customHeight="1"/>
    <row r="9" spans="2:13">
      <c r="B9" s="341" t="s">
        <v>59</v>
      </c>
    </row>
    <row r="10" spans="2:13" ht="9" customHeight="1"/>
    <row r="11" spans="2:13">
      <c r="B11" s="341" t="s">
        <v>100</v>
      </c>
    </row>
    <row r="12" spans="2:13" ht="9" customHeight="1">
      <c r="B12" s="341"/>
    </row>
    <row r="13" spans="2:13" ht="15" customHeight="1">
      <c r="B13" s="341" t="s">
        <v>104</v>
      </c>
    </row>
    <row r="14" spans="2:13" ht="9" customHeight="1">
      <c r="B14" s="341"/>
    </row>
    <row r="15" spans="2:13">
      <c r="B15" s="341" t="s">
        <v>101</v>
      </c>
    </row>
    <row r="16" spans="2:13" ht="9" customHeight="1"/>
    <row r="17" spans="2:2">
      <c r="B17" s="341" t="s">
        <v>102</v>
      </c>
    </row>
    <row r="18" spans="2:2" ht="9" customHeight="1"/>
    <row r="19" spans="2:2">
      <c r="B19" s="341" t="s">
        <v>103</v>
      </c>
    </row>
    <row r="20" spans="2:2" ht="9" customHeight="1"/>
    <row r="21" spans="2:2" ht="15" customHeight="1">
      <c r="B21" s="341" t="s">
        <v>140</v>
      </c>
    </row>
    <row r="22" spans="2:2" ht="9" customHeight="1"/>
    <row r="23" spans="2:2" ht="15" customHeight="1">
      <c r="B23" s="341" t="s">
        <v>139</v>
      </c>
    </row>
    <row r="24" spans="2:2" ht="9" customHeight="1"/>
    <row r="25" spans="2:2">
      <c r="B25" s="341" t="s">
        <v>142</v>
      </c>
    </row>
    <row r="26" spans="2:2" ht="9" customHeight="1"/>
    <row r="27" spans="2:2">
      <c r="B27" s="341" t="s">
        <v>143</v>
      </c>
    </row>
    <row r="28" spans="2:2" ht="9" customHeight="1"/>
    <row r="29" spans="2:2">
      <c r="B29" s="341" t="s">
        <v>144</v>
      </c>
    </row>
    <row r="30" spans="2:2" ht="9" customHeight="1"/>
    <row r="31" spans="2:2">
      <c r="B31" s="341" t="s">
        <v>145</v>
      </c>
    </row>
    <row r="32" spans="2:2" ht="9" customHeight="1"/>
    <row r="33" spans="2:2">
      <c r="B33" s="341" t="s">
        <v>138</v>
      </c>
    </row>
    <row r="34" spans="2:2" ht="9" customHeight="1"/>
    <row r="35" spans="2:2">
      <c r="B35" s="341" t="s">
        <v>137</v>
      </c>
    </row>
    <row r="36" spans="2:2" ht="9" customHeight="1"/>
    <row r="37" spans="2:2">
      <c r="B37" s="341" t="s">
        <v>136</v>
      </c>
    </row>
    <row r="38" spans="2:2" ht="9" customHeight="1"/>
    <row r="39" spans="2:2">
      <c r="B39" s="341" t="s">
        <v>135</v>
      </c>
    </row>
    <row r="40" spans="2:2" ht="9" customHeight="1"/>
    <row r="41" spans="2:2">
      <c r="B41" s="341" t="s">
        <v>134</v>
      </c>
    </row>
    <row r="42" spans="2:2" ht="9" customHeight="1"/>
    <row r="43" spans="2:2">
      <c r="B43" s="341" t="s">
        <v>133</v>
      </c>
    </row>
    <row r="44" spans="2:2" ht="9" customHeight="1"/>
    <row r="45" spans="2:2">
      <c r="B45" s="341" t="s">
        <v>132</v>
      </c>
    </row>
    <row r="46" spans="2:2" ht="9" customHeight="1"/>
    <row r="47" spans="2:2">
      <c r="B47" s="341" t="s">
        <v>131</v>
      </c>
    </row>
    <row r="48" spans="2:2" ht="9" customHeight="1"/>
    <row r="49" spans="2:2">
      <c r="B49" s="341" t="s">
        <v>130</v>
      </c>
    </row>
    <row r="50" spans="2:2" ht="9" customHeight="1"/>
    <row r="52" spans="2:2" ht="9" customHeight="1"/>
    <row r="54" spans="2:2" ht="9" customHeight="1"/>
    <row r="56" spans="2:2" ht="9" customHeight="1"/>
    <row r="58" spans="2:2" ht="9" customHeight="1"/>
    <row r="60" spans="2:2" ht="9" customHeight="1"/>
    <row r="62" spans="2:2" ht="9" customHeight="1"/>
    <row r="64" spans="2:2" ht="9" customHeight="1"/>
    <row r="66" ht="9" customHeight="1"/>
    <row r="68" ht="9" customHeight="1"/>
  </sheetData>
  <mergeCells count="1">
    <mergeCell ref="F3:K3"/>
  </mergeCells>
  <hyperlinks>
    <hyperlink ref="B11" location="'2'!A1" display="2 - Evolução  Mensal e Trimestral do Comércio  Internacional " xr:uid="{5CAFD755-FE16-436A-8522-10CA6B3E9108}"/>
    <hyperlink ref="B7" location="'0'!A1" display="0 - Nota Introdutória" xr:uid="{68809B73-810D-4567-95C5-1FD72AC636CC}"/>
    <hyperlink ref="B9" location="'1'!A1" display="1 - Evolução Recente da Balança Comercial" xr:uid="{646ECDFC-AEF7-4581-B75E-B92D2769B731}"/>
    <hyperlink ref="B15" location="'4'!A1" display="4 - Evolução das Importações de Vinho por Mercado / Acondicionamento" xr:uid="{0EE65AD2-26F2-470A-B701-950C9C644301}"/>
    <hyperlink ref="B17" location="'5'!A1" display="5 - Importações por Tipo de Produto" xr:uid="{66F7B2DC-D53D-4458-BB45-1ADBCF636C65}"/>
    <hyperlink ref="B19" location="'6'!A1" display="6 - Evolução das Importações por país de origem" xr:uid="{01E6985A-7795-454A-8F6A-7961300B01A7}"/>
    <hyperlink ref="B21" location="'7'!A1" display="7 - Evolução das Importações de Vinho Tranquilo Certificado (DO + IG)" xr:uid="{42DE3D09-556A-4472-9001-A1F6B04C3F76}"/>
    <hyperlink ref="B23" location="'8'!A1" display="8 - Evolução das Importações de Vinho Tranquilo Certificado (DO+IG) por Mercado de Origem" xr:uid="{AA749C29-D998-4A82-B8DD-19ACB11BEF26}"/>
    <hyperlink ref="B25" location="'9'!A1" display="9 - Evolução das Importações de Vinho Tranquilo com DOP " xr:uid="{E46F0CE7-B26C-4132-9116-7556F1CF2592}"/>
    <hyperlink ref="B27" location="'10'!A1" display="10 - Evolução das Importações de Vinho Tranquilo com DOP por Mercado de Origem" xr:uid="{79FEFD65-F364-434B-B0E2-0C7CE4D32C2C}"/>
    <hyperlink ref="B29" location="'11'!A1" display="11 - Evolução das Importações de Vinho Tranquilo com IGP" xr:uid="{D89E09E7-8C56-41A3-B691-590A69EF9D1C}"/>
    <hyperlink ref="B31" location="'12'!A1" display="12 - Evolução das Importações de Vinho com IGP por Mercado de Origem" xr:uid="{8A749A18-6162-43DC-9457-44FE992DEA58}"/>
    <hyperlink ref="B33" location="'13'!A1" display="13 - Evolução das Importações de Vinho Tranquilo Não Certificado (sem DO e IG)" xr:uid="{91678300-162F-4C90-A263-7B0A1762E0C1}"/>
    <hyperlink ref="B35" location="'14'!A1" display="14 - Evolução das Importações de Vinho Tranquilo por Mercado de Origem (sem DO e IG)" xr:uid="{425D47E1-3452-48A3-9888-F249E03418C2}"/>
    <hyperlink ref="B37" location="'15'!A1" display="15 - Evolução das Importações de Espumantes e Espumosos" xr:uid="{8A057039-C337-4078-8A30-2EF35473699D}"/>
    <hyperlink ref="B39" location="'16'!A1" display="16 - Evolução das Importações de Espumantes e Espumosos por Mercado de Origem" xr:uid="{9FB84C36-4822-4C88-A61A-5955E0410ED7}"/>
    <hyperlink ref="B41" location="'17'!A1" display="17 - Evolução das Importações de Licorosos" xr:uid="{8F9F556D-DA40-4FA3-BAC0-7C4F41483FAF}"/>
    <hyperlink ref="B43" location="'18'!A1" display="18 - Evolução das Importações de Licorosos por Mercado de Origem" xr:uid="{092DF57C-3717-456C-BBE0-937B4680259D}"/>
    <hyperlink ref="B45" location="'19'!A1" display="19 - Evolução das Importações de Espanha por Produto e Acondicionamento" xr:uid="{8680F8A6-457E-4E03-97F4-E63B720E8FB7}"/>
    <hyperlink ref="B47" location="'20'!A1" display="20 - Evolução das Importações de França por Produto e Acondicionamento" xr:uid="{8426FB7B-71F1-4334-9C5D-E8FB20DEAF0C}"/>
    <hyperlink ref="B49" location="'21'!A1" display="21 - Evolução das Importações de Itália por Produto e Acondicionamento" xr:uid="{05A4165F-6647-45A7-824F-CF58AFF1A220}"/>
  </hyperlinks>
  <pageMargins left="0.31496062992125984" right="0.31496062992125984" top="0.35433070866141736" bottom="0.35433070866141736" header="0.31496062992125984" footer="0.31496062992125984"/>
  <pageSetup paperSize="9" scale="8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66D3-A0A0-4DC0-BFAB-B551AF5806FB}">
  <sheetPr>
    <pageSetUpPr fitToPage="1"/>
  </sheetPr>
  <dimension ref="A1:Z82"/>
  <sheetViews>
    <sheetView showGridLines="0" topLeftCell="A25" zoomScaleNormal="100" workbookViewId="0">
      <selection activeCell="L36" sqref="L36:M36"/>
    </sheetView>
  </sheetViews>
  <sheetFormatPr defaultRowHeight="15"/>
  <cols>
    <col min="1" max="1" width="26.7109375" customWidth="1"/>
    <col min="2" max="4" width="9.140625" customWidth="1"/>
    <col min="16" max="16" width="11" customWidth="1"/>
    <col min="17" max="17" width="1.42578125" customWidth="1"/>
    <col min="18" max="18" width="26.7109375" hidden="1" customWidth="1"/>
    <col min="19" max="19" width="9.140625" customWidth="1"/>
    <col min="25" max="25" width="9.140625" customWidth="1"/>
    <col min="26" max="26" width="1.42578125" customWidth="1"/>
    <col min="27" max="29" width="9.140625" customWidth="1"/>
    <col min="37" max="37" width="11" customWidth="1"/>
  </cols>
  <sheetData>
    <row r="1" spans="1:25" ht="15.75">
      <c r="A1" s="10" t="s">
        <v>128</v>
      </c>
      <c r="B1" s="10"/>
      <c r="C1" s="10"/>
      <c r="D1" s="10"/>
    </row>
    <row r="3" spans="1:25" ht="8.25" customHeight="1" thickBot="1"/>
    <row r="4" spans="1:25">
      <c r="A4" s="526" t="s">
        <v>20</v>
      </c>
      <c r="B4" s="519" t="s">
        <v>18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  <c r="P4" s="492" t="s">
        <v>154</v>
      </c>
      <c r="R4" s="484" t="s">
        <v>29</v>
      </c>
      <c r="S4" s="502" t="s">
        <v>116</v>
      </c>
      <c r="T4" s="496"/>
      <c r="U4" s="496"/>
      <c r="V4" s="503"/>
      <c r="W4" s="503"/>
      <c r="X4" s="503"/>
      <c r="Y4" s="504"/>
    </row>
    <row r="5" spans="1:25" ht="15.75" customHeight="1">
      <c r="A5" s="527"/>
      <c r="B5" s="518" t="s">
        <v>67</v>
      </c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3"/>
      <c r="R5" s="485"/>
      <c r="S5" s="505" t="s">
        <v>67</v>
      </c>
      <c r="T5" s="499"/>
      <c r="U5" s="499"/>
      <c r="V5" s="506"/>
      <c r="W5" s="506"/>
      <c r="X5" s="506"/>
      <c r="Y5" s="507"/>
    </row>
    <row r="6" spans="1:25" ht="21.75" customHeight="1" thickBot="1">
      <c r="A6" s="527"/>
      <c r="B6" s="176">
        <v>2010</v>
      </c>
      <c r="C6" s="62">
        <v>2011</v>
      </c>
      <c r="D6" s="62">
        <v>2012</v>
      </c>
      <c r="E6" s="59">
        <v>2013</v>
      </c>
      <c r="F6" s="59">
        <v>2014</v>
      </c>
      <c r="G6" s="59">
        <v>2015</v>
      </c>
      <c r="H6" s="59">
        <v>2016</v>
      </c>
      <c r="I6" s="59">
        <v>2017</v>
      </c>
      <c r="J6" s="59">
        <v>2018</v>
      </c>
      <c r="K6" s="59">
        <v>2019</v>
      </c>
      <c r="L6" s="59">
        <v>2020</v>
      </c>
      <c r="M6" s="59">
        <v>2021</v>
      </c>
      <c r="N6" s="59">
        <v>2022</v>
      </c>
      <c r="O6" s="60">
        <v>2023</v>
      </c>
      <c r="P6" s="494"/>
      <c r="R6" s="485"/>
      <c r="S6" s="65">
        <v>2010</v>
      </c>
      <c r="T6" s="62">
        <v>2015</v>
      </c>
      <c r="U6" s="62">
        <v>2019</v>
      </c>
      <c r="V6" s="345">
        <v>2020</v>
      </c>
      <c r="W6" s="345">
        <v>2021</v>
      </c>
      <c r="X6" s="345">
        <v>2022</v>
      </c>
      <c r="Y6" s="253">
        <v>2023</v>
      </c>
    </row>
    <row r="7" spans="1:25" ht="20.100000000000001" customHeight="1">
      <c r="A7" s="16" t="s">
        <v>40</v>
      </c>
      <c r="B7" s="25">
        <v>242314.83</v>
      </c>
      <c r="C7" s="26">
        <v>134739.95000000001</v>
      </c>
      <c r="D7" s="26">
        <v>96712.55</v>
      </c>
      <c r="E7" s="26">
        <v>116503.23999999999</v>
      </c>
      <c r="F7" s="26">
        <v>100693.45</v>
      </c>
      <c r="G7" s="26">
        <v>107705.37000000001</v>
      </c>
      <c r="H7" s="26">
        <v>82239.02</v>
      </c>
      <c r="I7" s="26">
        <v>75598.989999999976</v>
      </c>
      <c r="J7" s="26">
        <v>112971.47999999998</v>
      </c>
      <c r="K7" s="26">
        <v>132310.43000000002</v>
      </c>
      <c r="L7" s="26">
        <v>103247.20999999999</v>
      </c>
      <c r="M7" s="26">
        <v>99824.010000000009</v>
      </c>
      <c r="N7" s="26">
        <v>207590.07</v>
      </c>
      <c r="O7" s="39">
        <v>214823.06</v>
      </c>
      <c r="P7" s="24">
        <f t="shared" ref="P7:P19" si="0">(O7-N7)/N7</f>
        <v>3.4842658899821126E-2</v>
      </c>
      <c r="R7" s="1" t="s">
        <v>33</v>
      </c>
      <c r="S7" s="223">
        <f>B7/$B$19</f>
        <v>0.93582050678588602</v>
      </c>
      <c r="T7" s="315">
        <f t="shared" ref="T7:T18" si="1">G7/$G$19</f>
        <v>0.91305543131537514</v>
      </c>
      <c r="U7" s="315">
        <f>K7/$K$19</f>
        <v>0.88452657124293221</v>
      </c>
      <c r="V7" s="315">
        <f>L7/$L$19</f>
        <v>0.80805552559777782</v>
      </c>
      <c r="W7" s="315"/>
      <c r="X7" s="315">
        <f>N7/$N$19</f>
        <v>0.89900655024292553</v>
      </c>
      <c r="Y7" s="315">
        <f>O7/$O$19</f>
        <v>0.93403832033066669</v>
      </c>
    </row>
    <row r="8" spans="1:25" ht="20.100000000000001" customHeight="1">
      <c r="A8" s="16" t="s">
        <v>30</v>
      </c>
      <c r="B8" s="25">
        <v>6731.78</v>
      </c>
      <c r="C8" s="26">
        <v>3000.4700000000003</v>
      </c>
      <c r="D8" s="26">
        <v>1919.08</v>
      </c>
      <c r="E8" s="26">
        <v>2952.68</v>
      </c>
      <c r="F8" s="26">
        <v>3898.2899999999995</v>
      </c>
      <c r="G8" s="26">
        <v>2070.98</v>
      </c>
      <c r="H8" s="26">
        <v>2706.0000000000009</v>
      </c>
      <c r="I8" s="26">
        <v>2386.86</v>
      </c>
      <c r="J8" s="26">
        <v>2598.85</v>
      </c>
      <c r="K8" s="26">
        <v>4426.2199999999993</v>
      </c>
      <c r="L8" s="26">
        <v>17863.519999999997</v>
      </c>
      <c r="M8" s="26">
        <v>12173.86</v>
      </c>
      <c r="N8" s="26">
        <v>14386.149999999994</v>
      </c>
      <c r="O8" s="39">
        <v>7542.43</v>
      </c>
      <c r="P8" s="27">
        <f t="shared" si="0"/>
        <v>-0.47571587950911098</v>
      </c>
      <c r="R8" s="1" t="s">
        <v>31</v>
      </c>
      <c r="S8" s="223">
        <f t="shared" ref="S8:S18" si="2">B8/$B$19</f>
        <v>2.5998151954509312E-2</v>
      </c>
      <c r="T8" s="315">
        <f t="shared" si="1"/>
        <v>1.7556409092188398E-2</v>
      </c>
      <c r="U8" s="315">
        <f t="shared" ref="U8:U18" si="3">K8/$K$19</f>
        <v>2.9590329350202324E-2</v>
      </c>
      <c r="V8" s="315">
        <f t="shared" ref="V8:V18" si="4">L8/$L$19</f>
        <v>0.13980732305140656</v>
      </c>
      <c r="W8" s="315"/>
      <c r="X8" s="315">
        <f t="shared" ref="X8:X18" si="5">N8/$N$19</f>
        <v>6.2301838824840021E-2</v>
      </c>
      <c r="Y8" s="315">
        <f t="shared" ref="Y8:Y18" si="6">O8/$O$19</f>
        <v>3.2794052223311741E-2</v>
      </c>
    </row>
    <row r="9" spans="1:25" ht="20.100000000000001" customHeight="1">
      <c r="A9" s="16" t="s">
        <v>99</v>
      </c>
      <c r="B9" s="25">
        <v>4987.8499999999995</v>
      </c>
      <c r="C9" s="26">
        <v>2415.2499999999995</v>
      </c>
      <c r="D9" s="26">
        <v>2096.3200000000002</v>
      </c>
      <c r="E9" s="26">
        <v>590.7399999999999</v>
      </c>
      <c r="F9" s="26">
        <v>3000.95</v>
      </c>
      <c r="G9" s="26">
        <v>5942.0400000000018</v>
      </c>
      <c r="H9" s="26">
        <v>4986.3500000000004</v>
      </c>
      <c r="I9" s="26">
        <v>4100.7800000000007</v>
      </c>
      <c r="J9" s="26">
        <v>6731.11</v>
      </c>
      <c r="K9" s="26">
        <v>10109.459999999997</v>
      </c>
      <c r="L9" s="26">
        <v>2590.0099999999998</v>
      </c>
      <c r="M9" s="26">
        <v>3304.2400000000007</v>
      </c>
      <c r="N9" s="26">
        <v>3454.3799999999992</v>
      </c>
      <c r="O9" s="39">
        <v>3121.99</v>
      </c>
      <c r="P9" s="27">
        <f t="shared" si="0"/>
        <v>-9.622276645881446E-2</v>
      </c>
      <c r="R9" s="1" t="s">
        <v>36</v>
      </c>
      <c r="S9" s="223">
        <f t="shared" si="2"/>
        <v>1.9263089736488607E-2</v>
      </c>
      <c r="T9" s="315">
        <f t="shared" si="1"/>
        <v>5.0372714889640256E-2</v>
      </c>
      <c r="U9" s="315">
        <f t="shared" si="3"/>
        <v>6.7584135210788515E-2</v>
      </c>
      <c r="V9" s="315">
        <f t="shared" si="4"/>
        <v>2.0270493428863601E-2</v>
      </c>
      <c r="W9" s="315"/>
      <c r="X9" s="315">
        <f t="shared" si="5"/>
        <v>1.4959820799849224E-2</v>
      </c>
      <c r="Y9" s="315">
        <f t="shared" si="6"/>
        <v>1.3574233118591357E-2</v>
      </c>
    </row>
    <row r="10" spans="1:25" ht="20.100000000000001" customHeight="1">
      <c r="A10" s="16" t="s">
        <v>36</v>
      </c>
      <c r="B10" s="25">
        <v>3082.91</v>
      </c>
      <c r="C10" s="26">
        <v>2250.6799999999998</v>
      </c>
      <c r="D10" s="26">
        <v>2780.4600000000005</v>
      </c>
      <c r="E10" s="26">
        <v>2921.4300000000012</v>
      </c>
      <c r="F10" s="26">
        <v>1546.35</v>
      </c>
      <c r="G10" s="26">
        <v>1386.1899999999998</v>
      </c>
      <c r="H10" s="26">
        <v>1454.03</v>
      </c>
      <c r="I10" s="26">
        <v>2227.11</v>
      </c>
      <c r="J10" s="26">
        <v>1315.5399999999997</v>
      </c>
      <c r="K10" s="26">
        <v>1762.7300000000002</v>
      </c>
      <c r="L10" s="26">
        <v>3429.11</v>
      </c>
      <c r="M10" s="26">
        <v>2590.34</v>
      </c>
      <c r="N10" s="26">
        <v>4535.07</v>
      </c>
      <c r="O10" s="39">
        <v>3490.5400000000004</v>
      </c>
      <c r="P10" s="27">
        <f t="shared" si="0"/>
        <v>-0.23032279545850437</v>
      </c>
      <c r="R10" s="1" t="s">
        <v>37</v>
      </c>
      <c r="S10" s="223">
        <f t="shared" si="2"/>
        <v>1.1906206477644295E-2</v>
      </c>
      <c r="T10" s="315">
        <f t="shared" si="1"/>
        <v>1.1751208953973786E-2</v>
      </c>
      <c r="U10" s="315">
        <f t="shared" si="3"/>
        <v>1.178426767207282E-2</v>
      </c>
      <c r="V10" s="315">
        <f t="shared" si="4"/>
        <v>2.683763835732313E-2</v>
      </c>
      <c r="W10" s="315"/>
      <c r="X10" s="315">
        <f t="shared" si="5"/>
        <v>1.9639945377975854E-2</v>
      </c>
      <c r="Y10" s="315">
        <f t="shared" si="6"/>
        <v>1.5176667340307906E-2</v>
      </c>
    </row>
    <row r="11" spans="1:25" ht="20.100000000000001" customHeight="1">
      <c r="A11" s="16" t="s">
        <v>35</v>
      </c>
      <c r="B11" s="25">
        <v>32.57</v>
      </c>
      <c r="C11" s="26">
        <v>0.24</v>
      </c>
      <c r="D11" s="26">
        <v>0.88</v>
      </c>
      <c r="E11" s="26">
        <v>24.43</v>
      </c>
      <c r="F11" s="26">
        <v>45.05</v>
      </c>
      <c r="G11" s="26">
        <v>48.289999999999992</v>
      </c>
      <c r="H11" s="26">
        <v>107.78</v>
      </c>
      <c r="I11" s="26">
        <v>65.089999999999989</v>
      </c>
      <c r="J11" s="26">
        <v>121.64999999999999</v>
      </c>
      <c r="K11" s="26">
        <v>65.63</v>
      </c>
      <c r="L11" s="26">
        <v>97.559999999999988</v>
      </c>
      <c r="M11" s="26">
        <v>71.899999999999991</v>
      </c>
      <c r="N11" s="26">
        <v>48.82</v>
      </c>
      <c r="O11" s="39">
        <v>34.71</v>
      </c>
      <c r="P11" s="27">
        <f t="shared" si="0"/>
        <v>-0.28902089307660794</v>
      </c>
      <c r="R11" s="1" t="s">
        <v>38</v>
      </c>
      <c r="S11" s="223">
        <f t="shared" si="2"/>
        <v>1.2578542512654429E-4</v>
      </c>
      <c r="T11" s="315">
        <f t="shared" si="1"/>
        <v>4.0937092345738618E-4</v>
      </c>
      <c r="U11" s="315">
        <f t="shared" si="3"/>
        <v>4.387520989136958E-4</v>
      </c>
      <c r="V11" s="315">
        <f t="shared" si="4"/>
        <v>7.6354505925457165E-4</v>
      </c>
      <c r="W11" s="315"/>
      <c r="X11" s="315">
        <f t="shared" si="5"/>
        <v>2.1142388835294302E-4</v>
      </c>
      <c r="Y11" s="315">
        <f t="shared" si="6"/>
        <v>1.5091708543150554E-4</v>
      </c>
    </row>
    <row r="12" spans="1:25" ht="20.100000000000001" customHeight="1">
      <c r="A12" s="16" t="s">
        <v>32</v>
      </c>
      <c r="B12" s="25">
        <v>113.87999999999998</v>
      </c>
      <c r="C12" s="26">
        <v>151.82</v>
      </c>
      <c r="D12" s="26">
        <v>42.45</v>
      </c>
      <c r="E12" s="26">
        <v>44.379999999999995</v>
      </c>
      <c r="F12" s="26">
        <v>83.57</v>
      </c>
      <c r="G12" s="26">
        <v>96.73</v>
      </c>
      <c r="H12" s="26">
        <v>30.580000000000002</v>
      </c>
      <c r="I12" s="26">
        <v>48.85</v>
      </c>
      <c r="J12" s="26">
        <v>253.17000000000002</v>
      </c>
      <c r="K12" s="26">
        <v>112.36</v>
      </c>
      <c r="L12" s="26">
        <v>47.540000000000006</v>
      </c>
      <c r="M12" s="26">
        <v>74.290000000000006</v>
      </c>
      <c r="N12" s="26">
        <v>47.64</v>
      </c>
      <c r="O12" s="39">
        <v>39.740000000000009</v>
      </c>
      <c r="P12" s="27">
        <f t="shared" si="0"/>
        <v>-0.16582703610411401</v>
      </c>
      <c r="R12" s="1" t="s">
        <v>30</v>
      </c>
      <c r="S12" s="223">
        <f t="shared" si="2"/>
        <v>4.3980485764233537E-4</v>
      </c>
      <c r="T12" s="315">
        <f t="shared" si="1"/>
        <v>8.2001344845792029E-4</v>
      </c>
      <c r="U12" s="315">
        <f t="shared" si="3"/>
        <v>7.5115322008140889E-4</v>
      </c>
      <c r="V12" s="315">
        <f t="shared" si="4"/>
        <v>3.7206777487661281E-4</v>
      </c>
      <c r="W12" s="315"/>
      <c r="X12" s="315">
        <f t="shared" si="5"/>
        <v>2.063136837594061E-4</v>
      </c>
      <c r="Y12" s="315">
        <f t="shared" si="6"/>
        <v>1.7278723638859212E-4</v>
      </c>
    </row>
    <row r="13" spans="1:25" ht="20.100000000000001" customHeight="1">
      <c r="A13" s="16" t="s">
        <v>151</v>
      </c>
      <c r="B13" s="25">
        <v>929.76</v>
      </c>
      <c r="C13" s="26">
        <v>195.22</v>
      </c>
      <c r="D13" s="26">
        <v>35.619999999999997</v>
      </c>
      <c r="E13" s="26">
        <v>34.099999999999994</v>
      </c>
      <c r="F13" s="26">
        <v>20.05</v>
      </c>
      <c r="G13" s="26">
        <v>119.37</v>
      </c>
      <c r="H13" s="26">
        <v>155.13999999999999</v>
      </c>
      <c r="I13" s="26">
        <v>87.15</v>
      </c>
      <c r="J13" s="26">
        <v>55.710000000000015</v>
      </c>
      <c r="K13" s="26">
        <v>27.689999999999998</v>
      </c>
      <c r="L13" s="26">
        <v>81.19</v>
      </c>
      <c r="M13" s="26">
        <v>146.01</v>
      </c>
      <c r="N13" s="26">
        <v>173.94000000000003</v>
      </c>
      <c r="O13" s="39">
        <v>60.79</v>
      </c>
      <c r="P13" s="27">
        <f t="shared" si="0"/>
        <v>-0.65051167069104299</v>
      </c>
      <c r="R13" s="1" t="s">
        <v>39</v>
      </c>
      <c r="S13" s="223">
        <f t="shared" si="2"/>
        <v>3.5907355500661904E-3</v>
      </c>
      <c r="T13" s="315">
        <f t="shared" si="1"/>
        <v>1.0119405080370304E-3</v>
      </c>
      <c r="U13" s="315">
        <f t="shared" si="3"/>
        <v>1.8511421025324144E-4</v>
      </c>
      <c r="V13" s="315">
        <f t="shared" si="4"/>
        <v>6.354266437154436E-4</v>
      </c>
      <c r="W13" s="315"/>
      <c r="X13" s="315">
        <f t="shared" si="5"/>
        <v>7.5327880254221456E-4</v>
      </c>
      <c r="Y13" s="315">
        <f t="shared" si="6"/>
        <v>2.6431142677560421E-4</v>
      </c>
    </row>
    <row r="14" spans="1:25" ht="20.100000000000001" customHeight="1">
      <c r="A14" s="16" t="s">
        <v>34</v>
      </c>
      <c r="B14" s="25">
        <v>197.45</v>
      </c>
      <c r="C14" s="26">
        <v>142.91000000000003</v>
      </c>
      <c r="D14" s="26">
        <v>33.119999999999997</v>
      </c>
      <c r="E14" s="26">
        <v>277.49</v>
      </c>
      <c r="F14" s="26">
        <v>72.630000000000024</v>
      </c>
      <c r="G14" s="26">
        <v>8.2199999999999989</v>
      </c>
      <c r="H14" s="26">
        <v>18.239999999999995</v>
      </c>
      <c r="I14" s="26">
        <v>25.65</v>
      </c>
      <c r="J14" s="26">
        <v>7.9699999999999989</v>
      </c>
      <c r="K14" s="26">
        <v>105.93</v>
      </c>
      <c r="L14" s="26">
        <v>46.609999999999985</v>
      </c>
      <c r="M14" s="26">
        <v>49.160000000000004</v>
      </c>
      <c r="N14" s="26">
        <v>282.27999999999997</v>
      </c>
      <c r="O14" s="39">
        <v>38.689999999999991</v>
      </c>
      <c r="P14" s="27">
        <f t="shared" si="0"/>
        <v>-0.86293750885645459</v>
      </c>
      <c r="R14" s="1" t="s">
        <v>41</v>
      </c>
      <c r="S14" s="223">
        <f t="shared" si="2"/>
        <v>7.6255241606497295E-4</v>
      </c>
      <c r="T14" s="315">
        <f t="shared" si="1"/>
        <v>6.9683764564500188E-5</v>
      </c>
      <c r="U14" s="315">
        <f t="shared" si="3"/>
        <v>7.0816714670010367E-4</v>
      </c>
      <c r="V14" s="315">
        <f t="shared" si="4"/>
        <v>3.6478920881360781E-4</v>
      </c>
      <c r="W14" s="315"/>
      <c r="X14" s="315">
        <f t="shared" si="5"/>
        <v>1.222464875138647E-3</v>
      </c>
      <c r="Y14" s="315">
        <f t="shared" si="6"/>
        <v>1.6822189672558192E-4</v>
      </c>
    </row>
    <row r="15" spans="1:25" ht="20.100000000000001" customHeight="1">
      <c r="A15" s="16" t="s">
        <v>38</v>
      </c>
      <c r="B15" s="25"/>
      <c r="C15" s="26"/>
      <c r="D15" s="26">
        <v>31.5</v>
      </c>
      <c r="E15" s="26">
        <v>0.06</v>
      </c>
      <c r="F15" s="26">
        <v>0.01</v>
      </c>
      <c r="G15" s="26"/>
      <c r="H15" s="26"/>
      <c r="I15" s="26"/>
      <c r="J15" s="26">
        <v>86.85</v>
      </c>
      <c r="K15" s="26"/>
      <c r="L15" s="26">
        <v>104.12</v>
      </c>
      <c r="M15" s="26">
        <v>135.13999999999999</v>
      </c>
      <c r="N15" s="26">
        <v>17.779999999999998</v>
      </c>
      <c r="O15" s="39">
        <v>199.46000000000004</v>
      </c>
      <c r="P15" s="27">
        <f t="shared" si="0"/>
        <v>10.218222722159734</v>
      </c>
      <c r="R15" s="1" t="s">
        <v>32</v>
      </c>
      <c r="S15" s="223">
        <f t="shared" si="2"/>
        <v>0</v>
      </c>
      <c r="T15" s="315">
        <f t="shared" si="1"/>
        <v>0</v>
      </c>
      <c r="U15" s="315">
        <f t="shared" si="3"/>
        <v>0</v>
      </c>
      <c r="V15" s="315">
        <f t="shared" si="4"/>
        <v>8.1488634245168107E-4</v>
      </c>
      <c r="W15" s="315"/>
      <c r="X15" s="315">
        <f t="shared" si="5"/>
        <v>7.6999523451768258E-5</v>
      </c>
      <c r="Y15" s="315">
        <f t="shared" si="6"/>
        <v>8.672406182704726E-4</v>
      </c>
    </row>
    <row r="16" spans="1:25" ht="20.100000000000001" customHeight="1">
      <c r="A16" s="16" t="s">
        <v>39</v>
      </c>
      <c r="B16" s="25">
        <v>80.03</v>
      </c>
      <c r="C16" s="26">
        <v>5.0900000000000007</v>
      </c>
      <c r="D16" s="26">
        <v>38.199999999999996</v>
      </c>
      <c r="E16" s="26">
        <v>10.530000000000001</v>
      </c>
      <c r="F16" s="26">
        <v>4.1399999999999997</v>
      </c>
      <c r="G16" s="26">
        <v>20.190000000000001</v>
      </c>
      <c r="H16" s="26">
        <v>23.849999999999998</v>
      </c>
      <c r="I16" s="26">
        <v>42.460000000000008</v>
      </c>
      <c r="J16" s="26">
        <v>12.969999999999999</v>
      </c>
      <c r="K16" s="26">
        <v>39.190000000000005</v>
      </c>
      <c r="L16" s="26">
        <v>19.149999999999999</v>
      </c>
      <c r="M16" s="26">
        <v>29.36</v>
      </c>
      <c r="N16" s="26">
        <v>46.879999999999995</v>
      </c>
      <c r="O16" s="39">
        <v>10.259999999999998</v>
      </c>
      <c r="P16" s="27">
        <f t="shared" si="0"/>
        <v>-0.78114334470989766</v>
      </c>
      <c r="R16" s="1"/>
      <c r="S16" s="223">
        <f t="shared" si="2"/>
        <v>3.0907606917032055E-4</v>
      </c>
      <c r="T16" s="315">
        <f t="shared" si="1"/>
        <v>1.7115756770769576E-4</v>
      </c>
      <c r="U16" s="315">
        <f t="shared" si="3"/>
        <v>2.6199443480767547E-4</v>
      </c>
      <c r="V16" s="315">
        <f t="shared" si="4"/>
        <v>1.498758495769275E-4</v>
      </c>
      <c r="W16" s="315"/>
      <c r="X16" s="315">
        <f t="shared" si="5"/>
        <v>2.0302236554661958E-4</v>
      </c>
      <c r="Y16" s="315">
        <f t="shared" si="6"/>
        <v>4.4609890421413041E-5</v>
      </c>
    </row>
    <row r="17" spans="1:26" ht="20.100000000000001" customHeight="1">
      <c r="A17" s="16" t="s">
        <v>152</v>
      </c>
      <c r="B17" s="25">
        <v>76.25</v>
      </c>
      <c r="C17" s="26">
        <v>8.4200000000000017</v>
      </c>
      <c r="D17" s="26">
        <v>7.41</v>
      </c>
      <c r="E17" s="26">
        <v>0.04</v>
      </c>
      <c r="F17" s="26">
        <v>0.02</v>
      </c>
      <c r="G17" s="26">
        <v>2.1299999999999994</v>
      </c>
      <c r="H17" s="26">
        <v>15.629999999999999</v>
      </c>
      <c r="I17" s="26">
        <v>33.74</v>
      </c>
      <c r="J17" s="26">
        <v>130.76</v>
      </c>
      <c r="K17" s="26">
        <v>215.59999999999997</v>
      </c>
      <c r="L17" s="26">
        <v>1.7200000000000002</v>
      </c>
      <c r="M17" s="26">
        <v>18.909999999999997</v>
      </c>
      <c r="N17" s="26">
        <v>17.82</v>
      </c>
      <c r="O17" s="39">
        <v>35.340000000000003</v>
      </c>
      <c r="P17" s="27">
        <f t="shared" si="0"/>
        <v>0.98316498316498335</v>
      </c>
      <c r="R17" s="1" t="s">
        <v>35</v>
      </c>
      <c r="S17" s="223">
        <f t="shared" si="2"/>
        <v>2.9447769929072777E-4</v>
      </c>
      <c r="T17" s="315">
        <f t="shared" si="1"/>
        <v>1.8056741912698951E-5</v>
      </c>
      <c r="U17" s="315">
        <f t="shared" si="3"/>
        <v>1.4413370794726925E-3</v>
      </c>
      <c r="V17" s="315">
        <f t="shared" si="4"/>
        <v>1.3461434008998191E-5</v>
      </c>
      <c r="W17" s="315"/>
      <c r="X17" s="315">
        <f t="shared" si="5"/>
        <v>7.7172750726125456E-5</v>
      </c>
      <c r="Y17" s="315">
        <f t="shared" si="6"/>
        <v>1.5365628922931162E-4</v>
      </c>
    </row>
    <row r="18" spans="1:26" ht="20.100000000000001" customHeight="1" thickBot="1">
      <c r="A18" s="16" t="s">
        <v>70</v>
      </c>
      <c r="B18" s="25">
        <f t="shared" ref="B18:O18" si="7">B19-SUM(B7:B17)</f>
        <v>385.70999999999185</v>
      </c>
      <c r="C18" s="26">
        <f t="shared" si="7"/>
        <v>169.97000000000116</v>
      </c>
      <c r="D18" s="26">
        <f t="shared" si="7"/>
        <v>395.74999999995634</v>
      </c>
      <c r="E18" s="26">
        <f t="shared" si="7"/>
        <v>169.58000000000175</v>
      </c>
      <c r="F18" s="26">
        <f t="shared" si="7"/>
        <v>322.3799999999901</v>
      </c>
      <c r="G18" s="26">
        <f t="shared" si="7"/>
        <v>561.97000000000116</v>
      </c>
      <c r="H18" s="26">
        <f t="shared" si="7"/>
        <v>697.39000000001397</v>
      </c>
      <c r="I18" s="26">
        <f t="shared" si="7"/>
        <v>560.06000000001222</v>
      </c>
      <c r="J18" s="26">
        <f t="shared" si="7"/>
        <v>578.52000000001863</v>
      </c>
      <c r="K18" s="26">
        <f t="shared" si="7"/>
        <v>408.0899999999674</v>
      </c>
      <c r="L18" s="26">
        <f t="shared" si="7"/>
        <v>244.68000000000757</v>
      </c>
      <c r="M18" s="26">
        <f t="shared" si="7"/>
        <v>134.7500000000291</v>
      </c>
      <c r="N18" s="26">
        <f t="shared" si="7"/>
        <v>309.68999999988591</v>
      </c>
      <c r="O18" s="39">
        <f t="shared" si="7"/>
        <v>596.82999999989988</v>
      </c>
      <c r="P18" s="27">
        <f t="shared" si="0"/>
        <v>0.92718524976628158</v>
      </c>
      <c r="R18" s="1" t="s">
        <v>42</v>
      </c>
      <c r="S18" s="223">
        <f t="shared" si="2"/>
        <v>1.4896130281104813E-3</v>
      </c>
      <c r="T18" s="316">
        <f t="shared" si="1"/>
        <v>4.7640127946851898E-3</v>
      </c>
      <c r="U18" s="315">
        <f t="shared" si="3"/>
        <v>2.7281783337753441E-3</v>
      </c>
      <c r="V18" s="315">
        <f t="shared" si="4"/>
        <v>1.9149672519312667E-3</v>
      </c>
      <c r="W18" s="315"/>
      <c r="X18" s="315">
        <f t="shared" si="5"/>
        <v>1.3411688648914133E-3</v>
      </c>
      <c r="Y18" s="315">
        <f t="shared" si="6"/>
        <v>2.5949825438798717E-3</v>
      </c>
    </row>
    <row r="19" spans="1:26" ht="26.25" customHeight="1" thickBot="1">
      <c r="A19" s="257" t="s">
        <v>43</v>
      </c>
      <c r="B19" s="235">
        <v>258933.02000000002</v>
      </c>
      <c r="C19" s="236">
        <v>143080.02000000002</v>
      </c>
      <c r="D19" s="236">
        <v>104093.33999999997</v>
      </c>
      <c r="E19" s="236">
        <v>123528.7</v>
      </c>
      <c r="F19" s="236">
        <v>109686.89</v>
      </c>
      <c r="G19" s="236">
        <v>117961.48000000001</v>
      </c>
      <c r="H19" s="236">
        <v>92434.010000000038</v>
      </c>
      <c r="I19" s="236">
        <v>85176.739999999991</v>
      </c>
      <c r="J19" s="236">
        <v>124864.58</v>
      </c>
      <c r="K19" s="236">
        <v>149583.32999999999</v>
      </c>
      <c r="L19" s="236">
        <v>127772.41999999997</v>
      </c>
      <c r="M19" s="236">
        <v>118551.97000000003</v>
      </c>
      <c r="N19" s="236">
        <v>230910.51999999993</v>
      </c>
      <c r="O19" s="238">
        <v>229993.83999999988</v>
      </c>
      <c r="P19" s="237">
        <f t="shared" si="0"/>
        <v>-3.9698494464438065E-3</v>
      </c>
      <c r="Q19" s="2"/>
      <c r="R19" s="4" t="s">
        <v>43</v>
      </c>
      <c r="S19" s="258">
        <f>SUM(S7:S18)</f>
        <v>0.99999999999999967</v>
      </c>
      <c r="T19" s="259">
        <f t="shared" ref="T19:Z19" si="8">SUM(T7:T18)</f>
        <v>0.99999999999999989</v>
      </c>
      <c r="U19" s="259">
        <f t="shared" si="8"/>
        <v>1</v>
      </c>
      <c r="V19" s="259">
        <f t="shared" si="8"/>
        <v>1</v>
      </c>
      <c r="W19" s="259"/>
      <c r="X19" s="259">
        <f t="shared" si="8"/>
        <v>0.99999999999999978</v>
      </c>
      <c r="Y19" s="260">
        <f t="shared" si="8"/>
        <v>1.0000000000000002</v>
      </c>
      <c r="Z19">
        <f t="shared" si="8"/>
        <v>0</v>
      </c>
    </row>
    <row r="20" spans="1:26">
      <c r="P20" s="18"/>
    </row>
    <row r="21" spans="1:26" ht="15.75" thickBot="1"/>
    <row r="22" spans="1:26">
      <c r="A22" s="526" t="s">
        <v>20</v>
      </c>
      <c r="B22" s="519">
        <v>1000</v>
      </c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7"/>
      <c r="P22" s="492" t="s">
        <v>175</v>
      </c>
      <c r="S22" s="502" t="s">
        <v>116</v>
      </c>
      <c r="T22" s="496"/>
      <c r="U22" s="496"/>
      <c r="V22" s="503"/>
      <c r="W22" s="503"/>
      <c r="X22" s="503"/>
      <c r="Y22" s="504"/>
    </row>
    <row r="23" spans="1:26" ht="15.75" customHeight="1">
      <c r="A23" s="527"/>
      <c r="B23" s="518" t="str">
        <f>B5</f>
        <v>jan - dez</v>
      </c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500"/>
      <c r="P23" s="493"/>
      <c r="S23" s="505" t="s">
        <v>67</v>
      </c>
      <c r="T23" s="499"/>
      <c r="U23" s="499"/>
      <c r="V23" s="506"/>
      <c r="W23" s="506"/>
      <c r="X23" s="506"/>
      <c r="Y23" s="507"/>
    </row>
    <row r="24" spans="1:26" ht="22.5" customHeight="1" thickBot="1">
      <c r="A24" s="527"/>
      <c r="B24" s="176">
        <v>2010</v>
      </c>
      <c r="C24" s="62">
        <v>2011</v>
      </c>
      <c r="D24" s="62">
        <v>2012</v>
      </c>
      <c r="E24" s="59">
        <v>2013</v>
      </c>
      <c r="F24" s="59">
        <v>2014</v>
      </c>
      <c r="G24" s="59">
        <v>2015</v>
      </c>
      <c r="H24" s="59">
        <v>2016</v>
      </c>
      <c r="I24" s="59">
        <v>2017</v>
      </c>
      <c r="J24" s="59">
        <v>2018</v>
      </c>
      <c r="K24" s="59">
        <v>2019</v>
      </c>
      <c r="L24" s="59">
        <v>2020</v>
      </c>
      <c r="M24" s="59">
        <v>2021</v>
      </c>
      <c r="N24" s="59">
        <v>2022</v>
      </c>
      <c r="O24" s="60">
        <v>2023</v>
      </c>
      <c r="P24" s="494"/>
      <c r="S24" s="65">
        <v>2010</v>
      </c>
      <c r="T24" s="62">
        <v>2015</v>
      </c>
      <c r="U24" s="62">
        <v>2019</v>
      </c>
      <c r="V24" s="345">
        <v>2020</v>
      </c>
      <c r="W24" s="345">
        <v>2021</v>
      </c>
      <c r="X24" s="345">
        <v>2022</v>
      </c>
      <c r="Y24" s="253">
        <v>2023</v>
      </c>
    </row>
    <row r="25" spans="1:26" ht="20.100000000000001" customHeight="1">
      <c r="A25" s="16" t="s">
        <v>40</v>
      </c>
      <c r="B25" s="25">
        <v>9688.2049999999999</v>
      </c>
      <c r="C25" s="26">
        <v>6008.5169999999998</v>
      </c>
      <c r="D25" s="26">
        <v>5729.116</v>
      </c>
      <c r="E25" s="26">
        <v>8317.9619999999995</v>
      </c>
      <c r="F25" s="26">
        <v>5097.4790000000003</v>
      </c>
      <c r="G25" s="26">
        <v>5050.4650000000001</v>
      </c>
      <c r="H25" s="26">
        <v>4045.654</v>
      </c>
      <c r="I25" s="26">
        <v>4852.8910000000014</v>
      </c>
      <c r="J25" s="26">
        <v>8029.5640000000003</v>
      </c>
      <c r="K25" s="26">
        <v>7325.1699999999973</v>
      </c>
      <c r="L25" s="26">
        <v>6711.7660000000014</v>
      </c>
      <c r="M25" s="26">
        <v>5927.1240000000016</v>
      </c>
      <c r="N25" s="26">
        <v>11123.280999999997</v>
      </c>
      <c r="O25" s="39">
        <v>11521.75</v>
      </c>
      <c r="P25" s="24">
        <f t="shared" ref="P25:P37" si="9">(O25-N25)/N25</f>
        <v>3.5822973455404292E-2</v>
      </c>
      <c r="S25" s="223">
        <f>B25/$B$37</f>
        <v>0.69235864619592424</v>
      </c>
      <c r="T25" s="315">
        <f t="shared" ref="T25:T36" si="10">G25/$G$37</f>
        <v>0.5171780489293456</v>
      </c>
      <c r="U25" s="315">
        <f>K25/$K$37</f>
        <v>0.44796084699021621</v>
      </c>
      <c r="V25" s="315">
        <f>L25/$L$37</f>
        <v>0.34516720776632737</v>
      </c>
      <c r="W25" s="315"/>
      <c r="X25" s="315">
        <f>N25/$N$37</f>
        <v>0.3649600183161138</v>
      </c>
      <c r="Y25" s="315">
        <f>O25/$O$37</f>
        <v>0.41430474814259116</v>
      </c>
    </row>
    <row r="26" spans="1:26" ht="20.100000000000001" customHeight="1">
      <c r="A26" s="16" t="s">
        <v>30</v>
      </c>
      <c r="B26" s="25">
        <v>1574.6880000000001</v>
      </c>
      <c r="C26" s="26">
        <v>820.27599999999995</v>
      </c>
      <c r="D26" s="26">
        <v>1078.9939999999999</v>
      </c>
      <c r="E26" s="26">
        <v>1513.2369999999994</v>
      </c>
      <c r="F26" s="26">
        <v>3054.409000000001</v>
      </c>
      <c r="G26" s="26">
        <v>1627.5559999999996</v>
      </c>
      <c r="H26" s="26">
        <v>3353.3000000000011</v>
      </c>
      <c r="I26" s="26">
        <v>3128.2090000000003</v>
      </c>
      <c r="J26" s="26">
        <v>3390.1840000000011</v>
      </c>
      <c r="K26" s="26">
        <v>4128.8100000000004</v>
      </c>
      <c r="L26" s="26">
        <v>8185.0439999999999</v>
      </c>
      <c r="M26" s="26">
        <v>8928.974000000002</v>
      </c>
      <c r="N26" s="26">
        <v>12211.550999999999</v>
      </c>
      <c r="O26" s="39">
        <v>9771.4530000000013</v>
      </c>
      <c r="P26" s="27">
        <f t="shared" si="9"/>
        <v>-0.19981884365057298</v>
      </c>
      <c r="S26" s="223">
        <f t="shared" ref="S26:S36" si="11">B26/$B$37</f>
        <v>0.11253362742231071</v>
      </c>
      <c r="T26" s="315">
        <f t="shared" si="10"/>
        <v>0.1666650965016587</v>
      </c>
      <c r="U26" s="315">
        <f t="shared" ref="U26:U36" si="12">K26/$K$37</f>
        <v>0.25249178171450976</v>
      </c>
      <c r="V26" s="315">
        <f t="shared" ref="V26:V36" si="13">L26/$L$37</f>
        <v>0.42093374276226708</v>
      </c>
      <c r="W26" s="315"/>
      <c r="X26" s="315">
        <f t="shared" ref="X26:X36" si="14">N26/$N$37</f>
        <v>0.40066666270753737</v>
      </c>
      <c r="Y26" s="315">
        <f t="shared" ref="Y26:Y36" si="15">O26/$O$37</f>
        <v>0.35136670854272722</v>
      </c>
    </row>
    <row r="27" spans="1:26" ht="20.100000000000001" customHeight="1">
      <c r="A27" s="16" t="s">
        <v>99</v>
      </c>
      <c r="B27" s="25">
        <v>1212.028</v>
      </c>
      <c r="C27" s="26">
        <v>468.96699999999998</v>
      </c>
      <c r="D27" s="26">
        <v>556.33600000000001</v>
      </c>
      <c r="E27" s="26">
        <v>287.77299999999997</v>
      </c>
      <c r="F27" s="26">
        <v>1177.0730000000001</v>
      </c>
      <c r="G27" s="26">
        <v>1716.2359999999996</v>
      </c>
      <c r="H27" s="26">
        <v>1617.0319999999999</v>
      </c>
      <c r="I27" s="26">
        <v>1834.5869999999995</v>
      </c>
      <c r="J27" s="26">
        <v>2346.5539999999992</v>
      </c>
      <c r="K27" s="26">
        <v>2480.8850000000002</v>
      </c>
      <c r="L27" s="26">
        <v>1315.675</v>
      </c>
      <c r="M27" s="26">
        <v>1877.5129999999997</v>
      </c>
      <c r="N27" s="26">
        <v>2464.7590000000005</v>
      </c>
      <c r="O27" s="39">
        <v>2627.3009999999999</v>
      </c>
      <c r="P27" s="27">
        <f t="shared" si="9"/>
        <v>6.5946406930657092E-2</v>
      </c>
      <c r="S27" s="223">
        <f t="shared" si="11"/>
        <v>8.6616464580544464E-2</v>
      </c>
      <c r="T27" s="315">
        <f t="shared" si="10"/>
        <v>0.17574611169116192</v>
      </c>
      <c r="U27" s="315">
        <f t="shared" si="12"/>
        <v>0.15171516099767282</v>
      </c>
      <c r="V27" s="315">
        <f t="shared" si="13"/>
        <v>6.7661456921764354E-2</v>
      </c>
      <c r="W27" s="315"/>
      <c r="X27" s="315">
        <f t="shared" si="14"/>
        <v>8.0869888100894585E-2</v>
      </c>
      <c r="Y27" s="315">
        <f t="shared" si="15"/>
        <v>9.4473780380565267E-2</v>
      </c>
    </row>
    <row r="28" spans="1:26" ht="20.100000000000001" customHeight="1">
      <c r="A28" s="16" t="s">
        <v>36</v>
      </c>
      <c r="B28" s="25">
        <v>858.71399999999983</v>
      </c>
      <c r="C28" s="26">
        <v>674.87199999999996</v>
      </c>
      <c r="D28" s="26">
        <v>837.63800000000015</v>
      </c>
      <c r="E28" s="26">
        <v>1295.7220000000002</v>
      </c>
      <c r="F28" s="26">
        <v>662.59400000000005</v>
      </c>
      <c r="G28" s="26">
        <v>655.76900000000001</v>
      </c>
      <c r="H28" s="26">
        <v>798.74300000000005</v>
      </c>
      <c r="I28" s="26">
        <v>1640.6420000000001</v>
      </c>
      <c r="J28" s="26">
        <v>1154.8210000000004</v>
      </c>
      <c r="K28" s="26">
        <v>905.5200000000001</v>
      </c>
      <c r="L28" s="26">
        <v>1527.5540000000003</v>
      </c>
      <c r="M28" s="26">
        <v>1537.8870000000002</v>
      </c>
      <c r="N28" s="26">
        <v>2397.8219999999997</v>
      </c>
      <c r="O28" s="39">
        <v>1775.1440000000005</v>
      </c>
      <c r="P28" s="27">
        <f t="shared" si="9"/>
        <v>-0.2596848306504817</v>
      </c>
      <c r="S28" s="223">
        <f t="shared" si="11"/>
        <v>6.1367205019865582E-2</v>
      </c>
      <c r="T28" s="315">
        <f t="shared" si="10"/>
        <v>6.7152100245887858E-2</v>
      </c>
      <c r="U28" s="315">
        <f t="shared" si="12"/>
        <v>5.5375848774373938E-2</v>
      </c>
      <c r="V28" s="315">
        <f t="shared" si="13"/>
        <v>7.855779669498078E-2</v>
      </c>
      <c r="W28" s="315"/>
      <c r="X28" s="315">
        <f t="shared" si="14"/>
        <v>7.8673654026971074E-2</v>
      </c>
      <c r="Y28" s="315">
        <f t="shared" si="15"/>
        <v>6.3831500235366323E-2</v>
      </c>
    </row>
    <row r="29" spans="1:26" ht="20.100000000000001" customHeight="1">
      <c r="A29" s="16" t="s">
        <v>35</v>
      </c>
      <c r="B29" s="25">
        <v>13.497</v>
      </c>
      <c r="C29" s="26">
        <v>4.7530000000000001</v>
      </c>
      <c r="D29" s="26">
        <v>19.401</v>
      </c>
      <c r="E29" s="26">
        <v>69.100000000000009</v>
      </c>
      <c r="F29" s="26">
        <v>130.44499999999999</v>
      </c>
      <c r="G29" s="26">
        <v>144.49099999999999</v>
      </c>
      <c r="H29" s="26">
        <v>162.75599999999997</v>
      </c>
      <c r="I29" s="26">
        <v>253.64700000000002</v>
      </c>
      <c r="J29" s="26">
        <v>281.25499999999994</v>
      </c>
      <c r="K29" s="26">
        <v>80.25</v>
      </c>
      <c r="L29" s="26">
        <v>570.73100000000011</v>
      </c>
      <c r="M29" s="26">
        <v>260.98099999999999</v>
      </c>
      <c r="N29" s="26">
        <v>354.31099999999998</v>
      </c>
      <c r="O29" s="39">
        <v>425.50599999999997</v>
      </c>
      <c r="P29" s="27">
        <f t="shared" si="9"/>
        <v>0.20093928780083034</v>
      </c>
      <c r="S29" s="223">
        <f t="shared" si="11"/>
        <v>9.6455067246268948E-4</v>
      </c>
      <c r="T29" s="315">
        <f t="shared" si="10"/>
        <v>1.4796176880316973E-2</v>
      </c>
      <c r="U29" s="315">
        <f t="shared" si="12"/>
        <v>4.9075800248956488E-3</v>
      </c>
      <c r="V29" s="315">
        <f t="shared" si="13"/>
        <v>2.9351086682057118E-2</v>
      </c>
      <c r="W29" s="315"/>
      <c r="X29" s="315">
        <f t="shared" si="14"/>
        <v>1.162510854932107E-2</v>
      </c>
      <c r="Y29" s="315">
        <f t="shared" si="15"/>
        <v>1.5300553836280198E-2</v>
      </c>
    </row>
    <row r="30" spans="1:26" ht="20.100000000000001" customHeight="1">
      <c r="A30" s="16" t="s">
        <v>32</v>
      </c>
      <c r="B30" s="25">
        <v>72.255999999999986</v>
      </c>
      <c r="C30" s="26">
        <v>264.822</v>
      </c>
      <c r="D30" s="26">
        <v>74.674999999999997</v>
      </c>
      <c r="E30" s="26">
        <v>126.31099999999999</v>
      </c>
      <c r="F30" s="26">
        <v>175.773</v>
      </c>
      <c r="G30" s="26">
        <v>93.24799999999999</v>
      </c>
      <c r="H30" s="26">
        <v>132.899</v>
      </c>
      <c r="I30" s="26">
        <v>343.24799999999999</v>
      </c>
      <c r="J30" s="26">
        <v>503.767</v>
      </c>
      <c r="K30" s="26">
        <v>169.11600000000004</v>
      </c>
      <c r="L30" s="26">
        <v>114.24900000000001</v>
      </c>
      <c r="M30" s="26">
        <v>376.459</v>
      </c>
      <c r="N30" s="26">
        <v>418.029</v>
      </c>
      <c r="O30" s="39">
        <v>424.11299999999994</v>
      </c>
      <c r="P30" s="27">
        <f t="shared" si="9"/>
        <v>1.4554014195187287E-2</v>
      </c>
      <c r="S30" s="223">
        <f t="shared" si="11"/>
        <v>5.1637084825860618E-3</v>
      </c>
      <c r="T30" s="315">
        <f t="shared" si="10"/>
        <v>9.5487878257870529E-3</v>
      </c>
      <c r="U30" s="315">
        <f t="shared" si="12"/>
        <v>1.0342059856576359E-2</v>
      </c>
      <c r="V30" s="315">
        <f t="shared" si="13"/>
        <v>5.8755040506619461E-3</v>
      </c>
      <c r="W30" s="315"/>
      <c r="X30" s="315">
        <f t="shared" si="14"/>
        <v>1.3715725737457031E-2</v>
      </c>
      <c r="Y30" s="315">
        <f t="shared" si="15"/>
        <v>1.5250463657777571E-2</v>
      </c>
    </row>
    <row r="31" spans="1:26" ht="20.100000000000001" customHeight="1">
      <c r="A31" s="16" t="s">
        <v>151</v>
      </c>
      <c r="B31" s="25">
        <v>348.25899999999996</v>
      </c>
      <c r="C31" s="26">
        <v>113.74</v>
      </c>
      <c r="D31" s="26">
        <v>62.093000000000004</v>
      </c>
      <c r="E31" s="26">
        <v>40.550000000000004</v>
      </c>
      <c r="F31" s="26">
        <v>91.800999999999988</v>
      </c>
      <c r="G31" s="26">
        <v>144.13900000000001</v>
      </c>
      <c r="H31" s="26">
        <v>233.84000000000003</v>
      </c>
      <c r="I31" s="26">
        <v>193.89999999999998</v>
      </c>
      <c r="J31" s="26">
        <v>184.57000000000002</v>
      </c>
      <c r="K31" s="26">
        <v>86.825000000000003</v>
      </c>
      <c r="L31" s="26">
        <v>134.33500000000001</v>
      </c>
      <c r="M31" s="26">
        <v>249.07199999999997</v>
      </c>
      <c r="N31" s="26">
        <v>302.97699999999998</v>
      </c>
      <c r="O31" s="39">
        <v>319.67399999999998</v>
      </c>
      <c r="P31" s="27">
        <f t="shared" si="9"/>
        <v>5.5109793812731671E-2</v>
      </c>
      <c r="S31" s="223">
        <f t="shared" si="11"/>
        <v>2.488800864200813E-2</v>
      </c>
      <c r="T31" s="315">
        <f t="shared" si="10"/>
        <v>1.4760131353177766E-2</v>
      </c>
      <c r="U31" s="315">
        <f t="shared" si="12"/>
        <v>5.3096652418886574E-3</v>
      </c>
      <c r="V31" s="315">
        <f t="shared" si="13"/>
        <v>6.9084704167710221E-3</v>
      </c>
      <c r="W31" s="315"/>
      <c r="X31" s="315">
        <f t="shared" si="14"/>
        <v>9.9408161557153173E-3</v>
      </c>
      <c r="Y31" s="315">
        <f t="shared" si="15"/>
        <v>1.1494994775770579E-2</v>
      </c>
    </row>
    <row r="32" spans="1:26" ht="20.100000000000001" customHeight="1">
      <c r="A32" s="16" t="s">
        <v>34</v>
      </c>
      <c r="B32" s="25">
        <v>57.875</v>
      </c>
      <c r="C32" s="26">
        <v>41.168000000000006</v>
      </c>
      <c r="D32" s="26">
        <v>110.901</v>
      </c>
      <c r="E32" s="26">
        <v>325.68600000000004</v>
      </c>
      <c r="F32" s="26">
        <v>313.233</v>
      </c>
      <c r="G32" s="26">
        <v>44.704000000000008</v>
      </c>
      <c r="H32" s="26">
        <v>77.09</v>
      </c>
      <c r="I32" s="26">
        <v>186.518</v>
      </c>
      <c r="J32" s="26">
        <v>91.91</v>
      </c>
      <c r="K32" s="26">
        <v>235.06400000000005</v>
      </c>
      <c r="L32" s="26">
        <v>103.31700000000001</v>
      </c>
      <c r="M32" s="26">
        <v>178.602</v>
      </c>
      <c r="N32" s="26">
        <v>472.94400000000002</v>
      </c>
      <c r="O32" s="39">
        <v>245.18799999999999</v>
      </c>
      <c r="P32" s="27">
        <f t="shared" si="9"/>
        <v>-0.4815707567915018</v>
      </c>
      <c r="S32" s="223">
        <f t="shared" si="11"/>
        <v>4.1359835644052866E-3</v>
      </c>
      <c r="T32" s="315">
        <f t="shared" si="10"/>
        <v>4.5777819466796561E-3</v>
      </c>
      <c r="U32" s="315">
        <f t="shared" si="12"/>
        <v>1.4375020448250108E-2</v>
      </c>
      <c r="V32" s="315">
        <f t="shared" si="13"/>
        <v>5.3133021033202939E-3</v>
      </c>
      <c r="W32" s="315"/>
      <c r="X32" s="315">
        <f t="shared" si="14"/>
        <v>1.5517512405062515E-2</v>
      </c>
      <c r="Y32" s="315">
        <f t="shared" si="15"/>
        <v>8.8165905862898977E-3</v>
      </c>
    </row>
    <row r="33" spans="1:26" ht="20.100000000000001" customHeight="1">
      <c r="A33" s="16" t="s">
        <v>38</v>
      </c>
      <c r="B33" s="25"/>
      <c r="C33" s="26"/>
      <c r="D33" s="26">
        <v>7.3260000000000005</v>
      </c>
      <c r="E33" s="26">
        <v>0.61199999999999999</v>
      </c>
      <c r="F33" s="26">
        <v>3.0000000000000001E-3</v>
      </c>
      <c r="G33" s="26"/>
      <c r="H33" s="26"/>
      <c r="I33" s="26"/>
      <c r="J33" s="26">
        <v>26.402999999999999</v>
      </c>
      <c r="K33" s="26"/>
      <c r="L33" s="26">
        <v>483.89099999999996</v>
      </c>
      <c r="M33" s="26">
        <v>628.87800000000004</v>
      </c>
      <c r="N33" s="26">
        <v>87.38900000000001</v>
      </c>
      <c r="O33" s="39">
        <v>218.928</v>
      </c>
      <c r="P33" s="27">
        <f t="shared" si="9"/>
        <v>1.5052123264941808</v>
      </c>
      <c r="S33" s="223">
        <f t="shared" si="11"/>
        <v>0</v>
      </c>
      <c r="T33" s="315">
        <f t="shared" si="10"/>
        <v>0</v>
      </c>
      <c r="U33" s="315">
        <f t="shared" si="12"/>
        <v>0</v>
      </c>
      <c r="V33" s="315">
        <f t="shared" si="13"/>
        <v>2.4885150247081895E-2</v>
      </c>
      <c r="W33" s="315"/>
      <c r="X33" s="315">
        <f t="shared" si="14"/>
        <v>2.8672736974483413E-3</v>
      </c>
      <c r="Y33" s="315">
        <f t="shared" si="15"/>
        <v>7.8723206024571956E-3</v>
      </c>
    </row>
    <row r="34" spans="1:26" ht="20.100000000000001" customHeight="1">
      <c r="A34" s="16" t="s">
        <v>39</v>
      </c>
      <c r="B34" s="25">
        <v>16.400000000000002</v>
      </c>
      <c r="C34" s="26">
        <v>14.649000000000001</v>
      </c>
      <c r="D34" s="26">
        <v>39.234000000000002</v>
      </c>
      <c r="E34" s="26">
        <v>19.334000000000003</v>
      </c>
      <c r="F34" s="26">
        <v>35.36</v>
      </c>
      <c r="G34" s="26">
        <v>13.492999999999999</v>
      </c>
      <c r="H34" s="26">
        <v>105.42100000000001</v>
      </c>
      <c r="I34" s="26">
        <v>220.29200000000003</v>
      </c>
      <c r="J34" s="26">
        <v>138.52700000000002</v>
      </c>
      <c r="K34" s="26">
        <v>247.72799999999998</v>
      </c>
      <c r="L34" s="26">
        <v>120.92</v>
      </c>
      <c r="M34" s="26">
        <v>228.43199999999999</v>
      </c>
      <c r="N34" s="26">
        <v>204.90400000000002</v>
      </c>
      <c r="O34" s="39">
        <v>155.40800000000002</v>
      </c>
      <c r="P34" s="27">
        <f t="shared" si="9"/>
        <v>-0.24155702182485458</v>
      </c>
      <c r="S34" s="223">
        <f t="shared" si="11"/>
        <v>1.1720108934124701E-3</v>
      </c>
      <c r="T34" s="315">
        <f t="shared" si="10"/>
        <v>1.3817110729811332E-3</v>
      </c>
      <c r="U34" s="315">
        <f t="shared" si="12"/>
        <v>1.5149470210683481E-2</v>
      </c>
      <c r="V34" s="315">
        <f t="shared" si="13"/>
        <v>6.2185747779502885E-3</v>
      </c>
      <c r="W34" s="315"/>
      <c r="X34" s="315">
        <f t="shared" si="14"/>
        <v>6.7229954536835862E-3</v>
      </c>
      <c r="Y34" s="315">
        <f t="shared" si="15"/>
        <v>5.5882372295305667E-3</v>
      </c>
    </row>
    <row r="35" spans="1:26" ht="20.100000000000001" customHeight="1">
      <c r="A35" s="16" t="s">
        <v>152</v>
      </c>
      <c r="B35" s="25">
        <v>22.762</v>
      </c>
      <c r="C35" s="26">
        <v>5.476</v>
      </c>
      <c r="D35" s="26">
        <v>1.63</v>
      </c>
      <c r="E35" s="26">
        <v>1.056</v>
      </c>
      <c r="F35" s="26">
        <v>0.72099999999999997</v>
      </c>
      <c r="G35" s="26">
        <v>12.994</v>
      </c>
      <c r="H35" s="26">
        <v>40.055</v>
      </c>
      <c r="I35" s="26">
        <v>108.60799999999999</v>
      </c>
      <c r="J35" s="26">
        <v>188.74599999999995</v>
      </c>
      <c r="K35" s="26">
        <v>303.38200000000001</v>
      </c>
      <c r="L35" s="26">
        <v>13.151</v>
      </c>
      <c r="M35" s="26">
        <v>110.06700000000001</v>
      </c>
      <c r="N35" s="26">
        <v>121.334</v>
      </c>
      <c r="O35" s="39">
        <v>96.593000000000004</v>
      </c>
      <c r="P35" s="27">
        <f t="shared" si="9"/>
        <v>-0.20390822028450392</v>
      </c>
      <c r="S35" s="223">
        <f t="shared" si="11"/>
        <v>1.6266653631618684E-3</v>
      </c>
      <c r="T35" s="315">
        <f t="shared" si="10"/>
        <v>1.3306124421786738E-3</v>
      </c>
      <c r="U35" s="315">
        <f t="shared" si="12"/>
        <v>1.8552915178976847E-2</v>
      </c>
      <c r="V35" s="315">
        <f t="shared" si="13"/>
        <v>6.7631886292444791E-4</v>
      </c>
      <c r="W35" s="315"/>
      <c r="X35" s="315">
        <f t="shared" si="14"/>
        <v>3.9810249208275294E-3</v>
      </c>
      <c r="Y35" s="315">
        <f t="shared" si="15"/>
        <v>3.4733385585815789E-3</v>
      </c>
    </row>
    <row r="36" spans="1:26" ht="20.100000000000001" customHeight="1" thickBot="1">
      <c r="A36" s="16" t="s">
        <v>70</v>
      </c>
      <c r="B36" s="25">
        <f t="shared" ref="B36:O36" si="16">B37-SUM(B25:B35)</f>
        <v>128.35999999999876</v>
      </c>
      <c r="C36" s="26">
        <f t="shared" si="16"/>
        <v>148.77800000000025</v>
      </c>
      <c r="D36" s="26">
        <f t="shared" si="16"/>
        <v>269.03699999999844</v>
      </c>
      <c r="E36" s="26">
        <f t="shared" si="16"/>
        <v>102.88500000000386</v>
      </c>
      <c r="F36" s="26">
        <f t="shared" si="16"/>
        <v>148.55600000000049</v>
      </c>
      <c r="G36" s="26">
        <f t="shared" si="16"/>
        <v>262.33299999999872</v>
      </c>
      <c r="H36" s="26">
        <f t="shared" si="16"/>
        <v>278.68599999999788</v>
      </c>
      <c r="I36" s="26">
        <f t="shared" si="16"/>
        <v>162.97299999999632</v>
      </c>
      <c r="J36" s="26">
        <f t="shared" si="16"/>
        <v>214.59700000000339</v>
      </c>
      <c r="K36" s="26">
        <f t="shared" si="16"/>
        <v>389.50500000000102</v>
      </c>
      <c r="L36" s="26">
        <f t="shared" si="16"/>
        <v>164.33699999999953</v>
      </c>
      <c r="M36" s="26">
        <f t="shared" si="16"/>
        <v>116.22600000000239</v>
      </c>
      <c r="N36" s="26">
        <f t="shared" si="16"/>
        <v>318.77999999999884</v>
      </c>
      <c r="O36" s="39">
        <f t="shared" si="16"/>
        <v>228.78499999999622</v>
      </c>
      <c r="P36" s="27">
        <f t="shared" si="9"/>
        <v>-0.28231068448460678</v>
      </c>
      <c r="S36" s="223">
        <f t="shared" si="11"/>
        <v>9.1731291633184876E-3</v>
      </c>
      <c r="T36" s="316">
        <f t="shared" si="10"/>
        <v>2.6863441110824716E-2</v>
      </c>
      <c r="U36" s="315">
        <f t="shared" si="12"/>
        <v>2.3819650561956198E-2</v>
      </c>
      <c r="V36" s="315">
        <f t="shared" si="13"/>
        <v>8.4513887138935959E-3</v>
      </c>
      <c r="W36" s="315"/>
      <c r="X36" s="315">
        <f t="shared" si="14"/>
        <v>1.0459319928967934E-2</v>
      </c>
      <c r="Y36" s="315">
        <f t="shared" si="15"/>
        <v>8.2267634520625035E-3</v>
      </c>
    </row>
    <row r="37" spans="1:26" ht="26.25" customHeight="1" thickBot="1">
      <c r="A37" s="257" t="s">
        <v>43</v>
      </c>
      <c r="B37" s="235">
        <v>13993.043999999998</v>
      </c>
      <c r="C37" s="236">
        <v>8566.0179999999982</v>
      </c>
      <c r="D37" s="236">
        <v>8786.3809999999976</v>
      </c>
      <c r="E37" s="236">
        <v>12100.228000000001</v>
      </c>
      <c r="F37" s="236">
        <v>10887.447</v>
      </c>
      <c r="G37" s="236">
        <v>9765.4279999999981</v>
      </c>
      <c r="H37" s="236">
        <v>10845.475999999999</v>
      </c>
      <c r="I37" s="236">
        <v>12925.514999999998</v>
      </c>
      <c r="J37" s="236">
        <v>16550.898000000001</v>
      </c>
      <c r="K37" s="236">
        <v>16352.254999999999</v>
      </c>
      <c r="L37" s="236">
        <v>19444.969999999998</v>
      </c>
      <c r="M37" s="236">
        <v>20420.215000000004</v>
      </c>
      <c r="N37" s="236">
        <v>30478.080999999991</v>
      </c>
      <c r="O37" s="238">
        <v>27809.842999999997</v>
      </c>
      <c r="P37" s="237">
        <f t="shared" si="9"/>
        <v>-8.7546128642416648E-2</v>
      </c>
      <c r="S37" s="258">
        <f>SUM(S25:S36)</f>
        <v>1</v>
      </c>
      <c r="T37" s="259">
        <f t="shared" ref="T37:Z37" si="17">SUM(T25:T36)</f>
        <v>1</v>
      </c>
      <c r="U37" s="259">
        <f t="shared" si="17"/>
        <v>1</v>
      </c>
      <c r="V37" s="259">
        <f t="shared" si="17"/>
        <v>1.0000000000000002</v>
      </c>
      <c r="W37" s="259"/>
      <c r="X37" s="259">
        <f t="shared" si="17"/>
        <v>1.0000000000000002</v>
      </c>
      <c r="Y37" s="260">
        <f t="shared" si="17"/>
        <v>1.0000000000000002</v>
      </c>
      <c r="Z37">
        <f t="shared" si="17"/>
        <v>0</v>
      </c>
    </row>
    <row r="38" spans="1:26" ht="20.100000000000001" customHeight="1"/>
    <row r="39" spans="1:26" ht="20.100000000000001" customHeight="1" thickBot="1"/>
    <row r="40" spans="1:26" ht="15" customHeight="1">
      <c r="A40" s="526" t="s">
        <v>20</v>
      </c>
      <c r="B40" s="517" t="s">
        <v>50</v>
      </c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7"/>
      <c r="P40" s="492" t="s">
        <v>175</v>
      </c>
    </row>
    <row r="41" spans="1:26" ht="15.75" customHeight="1">
      <c r="A41" s="527"/>
      <c r="B41" s="518" t="str">
        <f>B23</f>
        <v>jan - dez</v>
      </c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500"/>
      <c r="P41" s="493"/>
    </row>
    <row r="42" spans="1:26" ht="21.75" customHeight="1" thickBot="1">
      <c r="A42" s="527"/>
      <c r="B42" s="314">
        <v>2010</v>
      </c>
      <c r="C42" s="37">
        <v>2011</v>
      </c>
      <c r="D42" s="37">
        <v>2012</v>
      </c>
      <c r="E42" s="37">
        <v>2013</v>
      </c>
      <c r="F42" s="37">
        <v>2014</v>
      </c>
      <c r="G42" s="37">
        <v>2015</v>
      </c>
      <c r="H42" s="37">
        <v>2016</v>
      </c>
      <c r="I42" s="37">
        <v>2017</v>
      </c>
      <c r="J42" s="37">
        <v>2018</v>
      </c>
      <c r="K42" s="37">
        <v>2019</v>
      </c>
      <c r="L42" s="37">
        <v>2020</v>
      </c>
      <c r="M42" s="37">
        <v>2021</v>
      </c>
      <c r="N42" s="37">
        <v>2022</v>
      </c>
      <c r="O42" s="38">
        <v>2023</v>
      </c>
      <c r="P42" s="494"/>
    </row>
    <row r="43" spans="1:26" ht="20.100000000000001" customHeight="1">
      <c r="A43" s="16" t="s">
        <v>40</v>
      </c>
      <c r="B43" s="90">
        <f t="shared" ref="B43:I55" si="18">(B25/B7)*10</f>
        <v>0.39981890501708051</v>
      </c>
      <c r="C43" s="87">
        <f t="shared" si="18"/>
        <v>0.44593433499121821</v>
      </c>
      <c r="D43" s="87">
        <f t="shared" si="18"/>
        <v>0.59238599333798969</v>
      </c>
      <c r="E43" s="87">
        <f t="shared" si="18"/>
        <v>0.71396829822071906</v>
      </c>
      <c r="F43" s="87">
        <f t="shared" si="18"/>
        <v>0.50623739677208401</v>
      </c>
      <c r="G43" s="87">
        <f t="shared" si="18"/>
        <v>0.46891487397517873</v>
      </c>
      <c r="H43" s="87">
        <f t="shared" si="18"/>
        <v>0.49193849829436193</v>
      </c>
      <c r="I43" s="87">
        <f t="shared" si="18"/>
        <v>0.64192537492895119</v>
      </c>
      <c r="J43" s="87">
        <f t="shared" ref="J43:K43" si="19">(J25/J7)*10</f>
        <v>0.7107602733008368</v>
      </c>
      <c r="K43" s="87">
        <f t="shared" si="19"/>
        <v>0.55363511402691357</v>
      </c>
      <c r="L43" s="87">
        <f t="shared" ref="L43" si="20">(L25/L7)*10</f>
        <v>0.65006754177667381</v>
      </c>
      <c r="M43" s="87"/>
      <c r="N43" s="87">
        <f t="shared" ref="N43:O55" si="21">(N25/N7)*10</f>
        <v>0.53582914635560353</v>
      </c>
      <c r="O43" s="9">
        <f t="shared" si="21"/>
        <v>0.53633674150251842</v>
      </c>
      <c r="P43" s="24">
        <f>(O43-N43)/N43</f>
        <v>9.473078319222868E-4</v>
      </c>
    </row>
    <row r="44" spans="1:26" ht="20.100000000000001" customHeight="1">
      <c r="A44" s="16" t="s">
        <v>30</v>
      </c>
      <c r="B44" s="92">
        <f t="shared" si="18"/>
        <v>2.3391851783629294</v>
      </c>
      <c r="C44" s="56">
        <f t="shared" si="18"/>
        <v>2.7338250340779942</v>
      </c>
      <c r="D44" s="56">
        <f t="shared" si="18"/>
        <v>5.6224545094524458</v>
      </c>
      <c r="E44" s="56">
        <f t="shared" si="18"/>
        <v>5.1249610523321163</v>
      </c>
      <c r="F44" s="56">
        <f t="shared" si="18"/>
        <v>7.8352534059805743</v>
      </c>
      <c r="G44" s="56">
        <f t="shared" si="18"/>
        <v>7.858868748128903</v>
      </c>
      <c r="H44" s="56">
        <f t="shared" si="18"/>
        <v>12.39209164818921</v>
      </c>
      <c r="I44" s="56">
        <f t="shared" si="18"/>
        <v>13.105959293800222</v>
      </c>
      <c r="J44" s="56">
        <f t="shared" ref="J44:K44" si="22">(J26/J8)*10</f>
        <v>13.04493910768225</v>
      </c>
      <c r="K44" s="56">
        <f t="shared" si="22"/>
        <v>9.3280722603033759</v>
      </c>
      <c r="L44" s="56">
        <f t="shared" ref="L44" si="23">(L26/L8)*10</f>
        <v>4.5819883203310443</v>
      </c>
      <c r="M44" s="56"/>
      <c r="N44" s="56">
        <f t="shared" si="21"/>
        <v>8.4884079479221359</v>
      </c>
      <c r="O44" s="9">
        <f t="shared" si="21"/>
        <v>12.955311484495052</v>
      </c>
      <c r="P44" s="27">
        <f t="shared" ref="P44:P55" si="24">(O44-N44)/N44</f>
        <v>0.52623572806327745</v>
      </c>
    </row>
    <row r="45" spans="1:26" ht="20.100000000000001" customHeight="1">
      <c r="A45" s="16" t="s">
        <v>99</v>
      </c>
      <c r="B45" s="92">
        <f t="shared" si="18"/>
        <v>2.4299608047555563</v>
      </c>
      <c r="C45" s="56">
        <f t="shared" si="18"/>
        <v>1.9416913363005903</v>
      </c>
      <c r="D45" s="56">
        <f t="shared" si="18"/>
        <v>2.6538696382231719</v>
      </c>
      <c r="E45" s="56">
        <f t="shared" si="18"/>
        <v>4.8713985848258119</v>
      </c>
      <c r="F45" s="56">
        <f t="shared" si="18"/>
        <v>3.9223345940452199</v>
      </c>
      <c r="G45" s="56">
        <f t="shared" si="18"/>
        <v>2.8882942558447926</v>
      </c>
      <c r="H45" s="56">
        <f t="shared" si="18"/>
        <v>3.2429171638573302</v>
      </c>
      <c r="I45" s="56">
        <f t="shared" si="18"/>
        <v>4.4737513351118547</v>
      </c>
      <c r="J45" s="56">
        <f t="shared" ref="J45:K45" si="25">(J27/J9)*10</f>
        <v>3.4861323021017325</v>
      </c>
      <c r="K45" s="56">
        <f t="shared" si="25"/>
        <v>2.4540232613809252</v>
      </c>
      <c r="L45" s="56">
        <f t="shared" ref="L45" si="26">(L27/L9)*10</f>
        <v>5.0798066416731977</v>
      </c>
      <c r="M45" s="56"/>
      <c r="N45" s="56">
        <f t="shared" si="21"/>
        <v>7.1351704213201819</v>
      </c>
      <c r="O45" s="9">
        <f t="shared" si="21"/>
        <v>8.4154689797212683</v>
      </c>
      <c r="P45" s="27">
        <f t="shared" si="24"/>
        <v>0.17943489542667429</v>
      </c>
    </row>
    <row r="46" spans="1:26" ht="20.100000000000001" customHeight="1">
      <c r="A46" s="16" t="s">
        <v>36</v>
      </c>
      <c r="B46" s="92">
        <f t="shared" si="18"/>
        <v>2.7854008063809839</v>
      </c>
      <c r="C46" s="56">
        <f t="shared" si="18"/>
        <v>2.9985248902553896</v>
      </c>
      <c r="D46" s="56">
        <f t="shared" si="18"/>
        <v>3.0125878451766974</v>
      </c>
      <c r="E46" s="56">
        <f t="shared" si="18"/>
        <v>4.4352320610112166</v>
      </c>
      <c r="F46" s="56">
        <f t="shared" si="18"/>
        <v>4.284890225369419</v>
      </c>
      <c r="G46" s="56">
        <f t="shared" si="18"/>
        <v>4.7307295536686897</v>
      </c>
      <c r="H46" s="56">
        <f t="shared" si="18"/>
        <v>5.4933048148937775</v>
      </c>
      <c r="I46" s="56">
        <f t="shared" si="18"/>
        <v>7.366685974199747</v>
      </c>
      <c r="J46" s="56">
        <f t="shared" ref="J46:K46" si="27">(J28/J10)*10</f>
        <v>8.7783039664320412</v>
      </c>
      <c r="K46" s="56">
        <f t="shared" si="27"/>
        <v>5.1370317632308975</v>
      </c>
      <c r="L46" s="56">
        <f t="shared" ref="L46" si="28">(L28/L10)*10</f>
        <v>4.4546660795366737</v>
      </c>
      <c r="M46" s="56"/>
      <c r="N46" s="56">
        <f t="shared" si="21"/>
        <v>5.2872877375652418</v>
      </c>
      <c r="O46" s="9">
        <f t="shared" si="21"/>
        <v>5.0855856113953726</v>
      </c>
      <c r="P46" s="27">
        <f t="shared" si="24"/>
        <v>-3.814850565760048E-2</v>
      </c>
    </row>
    <row r="47" spans="1:26" ht="20.100000000000001" customHeight="1">
      <c r="A47" s="16" t="s">
        <v>35</v>
      </c>
      <c r="B47" s="92">
        <f t="shared" si="18"/>
        <v>4.1439975437519188</v>
      </c>
      <c r="C47" s="56">
        <f t="shared" si="18"/>
        <v>198.04166666666669</v>
      </c>
      <c r="D47" s="56">
        <f t="shared" si="18"/>
        <v>220.46590909090909</v>
      </c>
      <c r="E47" s="56">
        <f t="shared" si="18"/>
        <v>28.284895620139178</v>
      </c>
      <c r="F47" s="56">
        <f t="shared" si="18"/>
        <v>28.955604883462819</v>
      </c>
      <c r="G47" s="56">
        <f t="shared" si="18"/>
        <v>29.921515841789194</v>
      </c>
      <c r="H47" s="56">
        <f t="shared" si="18"/>
        <v>15.10076080905548</v>
      </c>
      <c r="I47" s="56">
        <f t="shared" si="18"/>
        <v>38.968658780150569</v>
      </c>
      <c r="J47" s="56">
        <f t="shared" ref="J47:K47" si="29">(J29/J11)*10</f>
        <v>23.1200164406083</v>
      </c>
      <c r="K47" s="56">
        <f t="shared" si="29"/>
        <v>12.227639798872467</v>
      </c>
      <c r="L47" s="56">
        <f t="shared" ref="L47" si="30">(L29/L11)*10</f>
        <v>58.500512505125073</v>
      </c>
      <c r="M47" s="56"/>
      <c r="N47" s="56">
        <f t="shared" si="21"/>
        <v>72.574969274887337</v>
      </c>
      <c r="O47" s="9">
        <f t="shared" si="21"/>
        <v>122.58887928550848</v>
      </c>
      <c r="P47" s="27">
        <f t="shared" si="24"/>
        <v>0.68913442899557864</v>
      </c>
    </row>
    <row r="48" spans="1:26" ht="20.100000000000001" customHeight="1">
      <c r="A48" s="16" t="s">
        <v>32</v>
      </c>
      <c r="B48" s="92"/>
      <c r="C48" s="56"/>
      <c r="D48" s="56">
        <f t="shared" si="18"/>
        <v>17.591283863368666</v>
      </c>
      <c r="E48" s="56">
        <f t="shared" si="18"/>
        <v>28.461243803515099</v>
      </c>
      <c r="F48" s="56">
        <f t="shared" si="18"/>
        <v>21.033026205576167</v>
      </c>
      <c r="G48" s="56">
        <f t="shared" ref="G48:K48" si="31">(G30/G12)*10</f>
        <v>9.6400289465522562</v>
      </c>
      <c r="H48" s="56">
        <f t="shared" si="31"/>
        <v>43.459450621321125</v>
      </c>
      <c r="I48" s="56">
        <f t="shared" si="31"/>
        <v>70.265711361310125</v>
      </c>
      <c r="J48" s="56">
        <f t="shared" si="31"/>
        <v>19.898368685073269</v>
      </c>
      <c r="K48" s="56">
        <f t="shared" si="31"/>
        <v>15.051263794944825</v>
      </c>
      <c r="L48" s="56">
        <f t="shared" ref="L48" si="32">(L30/L12)*10</f>
        <v>24.032183424484646</v>
      </c>
      <c r="M48" s="56"/>
      <c r="N48" s="56">
        <f t="shared" si="21"/>
        <v>87.747481108312343</v>
      </c>
      <c r="O48" s="9">
        <f t="shared" si="21"/>
        <v>106.72194262707595</v>
      </c>
      <c r="P48" s="27">
        <f t="shared" si="24"/>
        <v>0.21623938692145714</v>
      </c>
    </row>
    <row r="49" spans="1:16" ht="20.100000000000001" customHeight="1">
      <c r="A49" s="16" t="s">
        <v>151</v>
      </c>
      <c r="B49" s="92">
        <f t="shared" si="18"/>
        <v>3.7456870590259852</v>
      </c>
      <c r="C49" s="56">
        <f t="shared" si="18"/>
        <v>5.8262473107263606</v>
      </c>
      <c r="D49" s="56">
        <f t="shared" si="18"/>
        <v>17.432060640089841</v>
      </c>
      <c r="E49" s="56">
        <f t="shared" si="18"/>
        <v>11.891495601173023</v>
      </c>
      <c r="F49" s="56">
        <f t="shared" si="18"/>
        <v>45.7860349127182</v>
      </c>
      <c r="G49" s="56">
        <f t="shared" ref="G49:K49" si="33">(G31/G13)*10</f>
        <v>12.074976962385859</v>
      </c>
      <c r="H49" s="56">
        <f t="shared" si="33"/>
        <v>15.072837437153542</v>
      </c>
      <c r="I49" s="56">
        <f t="shared" si="33"/>
        <v>22.248995983935739</v>
      </c>
      <c r="J49" s="56">
        <f t="shared" si="33"/>
        <v>33.130497217734693</v>
      </c>
      <c r="K49" s="56">
        <f t="shared" si="33"/>
        <v>31.35608522932467</v>
      </c>
      <c r="L49" s="56">
        <f t="shared" ref="L49" si="34">(L31/L13)*10</f>
        <v>16.545756866609189</v>
      </c>
      <c r="M49" s="56"/>
      <c r="N49" s="56">
        <f t="shared" si="21"/>
        <v>17.418477635966422</v>
      </c>
      <c r="O49" s="9">
        <f t="shared" si="21"/>
        <v>52.586609639743372</v>
      </c>
      <c r="P49" s="27">
        <f t="shared" si="24"/>
        <v>2.0190129550219864</v>
      </c>
    </row>
    <row r="50" spans="1:16" ht="20.100000000000001" customHeight="1">
      <c r="A50" s="16" t="s">
        <v>34</v>
      </c>
      <c r="B50" s="92">
        <f t="shared" si="18"/>
        <v>2.9311218029880988</v>
      </c>
      <c r="C50" s="56">
        <f t="shared" si="18"/>
        <v>2.8806941431670281</v>
      </c>
      <c r="D50" s="56">
        <f t="shared" si="18"/>
        <v>33.484601449275367</v>
      </c>
      <c r="E50" s="56">
        <f t="shared" si="18"/>
        <v>11.736855382175936</v>
      </c>
      <c r="F50" s="56">
        <f t="shared" si="18"/>
        <v>43.127220156959922</v>
      </c>
      <c r="G50" s="56">
        <f t="shared" ref="G50:K50" si="35">(G32/G14)*10</f>
        <v>54.384428223844303</v>
      </c>
      <c r="H50" s="56">
        <f t="shared" si="35"/>
        <v>42.264254385964925</v>
      </c>
      <c r="I50" s="56">
        <f t="shared" si="35"/>
        <v>72.71656920077973</v>
      </c>
      <c r="J50" s="56">
        <f t="shared" si="35"/>
        <v>115.31994981179425</v>
      </c>
      <c r="K50" s="56">
        <f t="shared" si="35"/>
        <v>22.190503162465784</v>
      </c>
      <c r="L50" s="56">
        <f t="shared" ref="L50" si="36">(L32/L14)*10</f>
        <v>22.166273331903032</v>
      </c>
      <c r="M50" s="56"/>
      <c r="N50" s="56">
        <f t="shared" si="21"/>
        <v>16.754428227292053</v>
      </c>
      <c r="O50" s="9">
        <f t="shared" si="21"/>
        <v>63.372447660894302</v>
      </c>
      <c r="P50" s="27">
        <f t="shared" si="24"/>
        <v>2.7824297434193563</v>
      </c>
    </row>
    <row r="51" spans="1:16" ht="20.100000000000001" customHeight="1">
      <c r="A51" s="16" t="s">
        <v>38</v>
      </c>
      <c r="B51" s="92" t="e">
        <f t="shared" si="18"/>
        <v>#DIV/0!</v>
      </c>
      <c r="C51" s="56" t="e">
        <f t="shared" si="18"/>
        <v>#DIV/0!</v>
      </c>
      <c r="D51" s="56">
        <f t="shared" si="18"/>
        <v>2.3257142857142861</v>
      </c>
      <c r="E51" s="56">
        <f t="shared" si="18"/>
        <v>102.00000000000001</v>
      </c>
      <c r="F51" s="56">
        <f t="shared" si="18"/>
        <v>3</v>
      </c>
      <c r="G51" s="56" t="e">
        <f t="shared" ref="G51:K51" si="37">(G33/G15)*10</f>
        <v>#DIV/0!</v>
      </c>
      <c r="H51" s="56" t="e">
        <f t="shared" si="37"/>
        <v>#DIV/0!</v>
      </c>
      <c r="I51" s="56" t="e">
        <f t="shared" si="37"/>
        <v>#DIV/0!</v>
      </c>
      <c r="J51" s="56">
        <f t="shared" si="37"/>
        <v>3.0400690846286702</v>
      </c>
      <c r="K51" s="56" t="e">
        <f t="shared" si="37"/>
        <v>#DIV/0!</v>
      </c>
      <c r="L51" s="56">
        <f t="shared" ref="L51" si="38">(L33/L15)*10</f>
        <v>46.474356511717247</v>
      </c>
      <c r="M51" s="56"/>
      <c r="N51" s="56">
        <f t="shared" si="21"/>
        <v>49.150168728908895</v>
      </c>
      <c r="O51" s="9">
        <f t="shared" si="21"/>
        <v>10.976035295297299</v>
      </c>
      <c r="P51" s="27">
        <f t="shared" si="24"/>
        <v>-0.77668367008389383</v>
      </c>
    </row>
    <row r="52" spans="1:16" ht="20.100000000000001" customHeight="1">
      <c r="A52" s="16" t="s">
        <v>39</v>
      </c>
      <c r="B52" s="92"/>
      <c r="C52" s="56"/>
      <c r="D52" s="56"/>
      <c r="E52" s="56"/>
      <c r="F52" s="56"/>
      <c r="G52" s="56"/>
      <c r="H52" s="56"/>
      <c r="I52" s="56">
        <f t="shared" ref="I52:K52" si="39">(I34/I16)*10</f>
        <v>51.882242110221384</v>
      </c>
      <c r="J52" s="56"/>
      <c r="K52" s="56">
        <f t="shared" si="39"/>
        <v>63.212043888747118</v>
      </c>
      <c r="L52" s="56"/>
      <c r="M52" s="56"/>
      <c r="N52" s="56">
        <f t="shared" si="21"/>
        <v>43.708191126279871</v>
      </c>
      <c r="O52" s="9">
        <f t="shared" si="21"/>
        <v>151.46978557504877</v>
      </c>
      <c r="P52" s="27">
        <f t="shared" si="24"/>
        <v>2.4654782472564154</v>
      </c>
    </row>
    <row r="53" spans="1:16" ht="20.100000000000001" customHeight="1">
      <c r="A53" s="16" t="s">
        <v>152</v>
      </c>
      <c r="B53" s="92">
        <f t="shared" si="18"/>
        <v>2.9851803278688527</v>
      </c>
      <c r="C53" s="56">
        <f t="shared" si="18"/>
        <v>6.50356294536817</v>
      </c>
      <c r="D53" s="56">
        <f t="shared" si="18"/>
        <v>2.1997300944669367</v>
      </c>
      <c r="E53" s="56">
        <f t="shared" si="18"/>
        <v>264</v>
      </c>
      <c r="F53" s="56">
        <f t="shared" si="18"/>
        <v>360.5</v>
      </c>
      <c r="G53" s="56">
        <f t="shared" ref="G53:K53" si="40">(G35/G17)*10</f>
        <v>61.004694835680766</v>
      </c>
      <c r="H53" s="56">
        <f t="shared" si="40"/>
        <v>25.626999360204735</v>
      </c>
      <c r="I53" s="56">
        <f t="shared" si="40"/>
        <v>32.189685832839359</v>
      </c>
      <c r="J53" s="56">
        <f t="shared" si="40"/>
        <v>14.434536555521564</v>
      </c>
      <c r="K53" s="56">
        <f t="shared" si="40"/>
        <v>14.071521335807054</v>
      </c>
      <c r="L53" s="56">
        <f t="shared" ref="L53" si="41">(L35/L17)*10</f>
        <v>76.45930232558139</v>
      </c>
      <c r="M53" s="56"/>
      <c r="N53" s="56">
        <f t="shared" si="21"/>
        <v>68.088664421997748</v>
      </c>
      <c r="O53" s="9">
        <f t="shared" si="21"/>
        <v>27.332484436898699</v>
      </c>
      <c r="P53" s="27">
        <f t="shared" si="24"/>
        <v>-0.5985751127750385</v>
      </c>
    </row>
    <row r="54" spans="1:16" ht="20.100000000000001" customHeight="1" thickBot="1">
      <c r="A54" s="16" t="s">
        <v>70</v>
      </c>
      <c r="B54" s="92">
        <f t="shared" si="18"/>
        <v>3.3278888283944279</v>
      </c>
      <c r="C54" s="56">
        <f t="shared" si="18"/>
        <v>8.7531917397187282</v>
      </c>
      <c r="D54" s="56">
        <f t="shared" si="18"/>
        <v>6.7981554011377918</v>
      </c>
      <c r="E54" s="56">
        <f t="shared" si="18"/>
        <v>6.0670480009436725</v>
      </c>
      <c r="F54" s="56">
        <f t="shared" si="18"/>
        <v>4.6081022395931832</v>
      </c>
      <c r="G54" s="56">
        <f t="shared" si="18"/>
        <v>4.6680961617167851</v>
      </c>
      <c r="H54" s="56">
        <f t="shared" si="18"/>
        <v>3.9961284216864641</v>
      </c>
      <c r="I54" s="56">
        <f t="shared" si="18"/>
        <v>2.909920365674977</v>
      </c>
      <c r="J54" s="56">
        <f t="shared" ref="J54:K54" si="42">(J36/J18)*10</f>
        <v>3.7094136762773369</v>
      </c>
      <c r="K54" s="56">
        <f t="shared" si="42"/>
        <v>9.5445857531434761</v>
      </c>
      <c r="L54" s="56">
        <f t="shared" ref="L54" si="43">(L36/L18)*10</f>
        <v>6.7164051005392533</v>
      </c>
      <c r="M54" s="56"/>
      <c r="N54" s="56">
        <f t="shared" si="21"/>
        <v>10.293519325781144</v>
      </c>
      <c r="O54" s="9">
        <f t="shared" si="21"/>
        <v>3.833336125865566</v>
      </c>
      <c r="P54" s="27">
        <f t="shared" si="24"/>
        <v>-0.62759713130721051</v>
      </c>
    </row>
    <row r="55" spans="1:16" ht="26.25" customHeight="1" thickBot="1">
      <c r="A55" s="257" t="s">
        <v>43</v>
      </c>
      <c r="B55" s="281">
        <f t="shared" si="18"/>
        <v>0.54041172500903889</v>
      </c>
      <c r="C55" s="282">
        <f t="shared" si="18"/>
        <v>0.5986872241141703</v>
      </c>
      <c r="D55" s="282">
        <f t="shared" si="18"/>
        <v>0.84408675905682351</v>
      </c>
      <c r="E55" s="282">
        <f t="shared" si="18"/>
        <v>0.97954791072843816</v>
      </c>
      <c r="F55" s="282">
        <f t="shared" si="18"/>
        <v>0.99259328074667807</v>
      </c>
      <c r="G55" s="282">
        <f t="shared" si="18"/>
        <v>0.82784888761992459</v>
      </c>
      <c r="H55" s="282">
        <f t="shared" si="18"/>
        <v>1.1733209453966125</v>
      </c>
      <c r="I55" s="282">
        <f t="shared" si="18"/>
        <v>1.5174935082042351</v>
      </c>
      <c r="J55" s="282">
        <f t="shared" ref="J55:K55" si="44">(J37/J19)*10</f>
        <v>1.3255078421758997</v>
      </c>
      <c r="K55" s="282">
        <f t="shared" si="44"/>
        <v>1.0931869881490137</v>
      </c>
      <c r="L55" s="282">
        <f t="shared" ref="L55" si="45">(L37/L19)*10</f>
        <v>1.5218440724531948</v>
      </c>
      <c r="M55" s="282"/>
      <c r="N55" s="282">
        <f t="shared" si="21"/>
        <v>1.3199087248168684</v>
      </c>
      <c r="O55" s="283">
        <f t="shared" si="21"/>
        <v>1.2091559930474665</v>
      </c>
      <c r="P55" s="237">
        <f t="shared" si="24"/>
        <v>-8.3909386828826663E-2</v>
      </c>
    </row>
    <row r="56" spans="1:16" ht="20.100000000000001" customHeight="1"/>
    <row r="57" spans="1:16" ht="20.100000000000001" customHeight="1"/>
    <row r="58" spans="1:16" ht="20.100000000000001" customHeight="1"/>
    <row r="59" spans="1:16" ht="20.100000000000001" customHeight="1"/>
    <row r="60" spans="1:16" ht="20.100000000000001" customHeight="1"/>
    <row r="61" spans="1:16" ht="20.100000000000001" customHeight="1"/>
    <row r="62" spans="1:16" ht="20.100000000000001" customHeight="1"/>
    <row r="63" spans="1:16" ht="20.100000000000001" customHeight="1"/>
    <row r="64" spans="1:1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6.25" customHeight="1"/>
  </sheetData>
  <mergeCells count="17">
    <mergeCell ref="S22:Y22"/>
    <mergeCell ref="B23:O23"/>
    <mergeCell ref="S23:Y23"/>
    <mergeCell ref="A4:A6"/>
    <mergeCell ref="B4:O4"/>
    <mergeCell ref="P4:P6"/>
    <mergeCell ref="R4:R6"/>
    <mergeCell ref="S4:Y4"/>
    <mergeCell ref="B5:O5"/>
    <mergeCell ref="S5:Y5"/>
    <mergeCell ref="A40:A42"/>
    <mergeCell ref="B40:O40"/>
    <mergeCell ref="P40:P42"/>
    <mergeCell ref="B41:O41"/>
    <mergeCell ref="A22:A24"/>
    <mergeCell ref="B22:O22"/>
    <mergeCell ref="P22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ignoredErrors>
    <ignoredError sqref="X7:Y18 X25:Y36 T25:U36 T7:U18 V7:V18" unlockedFormula="1"/>
    <ignoredError sqref="N36 B36:J36 N18:O18 B18:K18" formulaRange="1"/>
    <ignoredError sqref="P7:P1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8D7F0FC-D6D9-4B94-9C7B-67A6B4F60D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P19</xm:sqref>
        </x14:conditionalFormatting>
        <x14:conditionalFormatting xmlns:xm="http://schemas.microsoft.com/office/excel/2006/main">
          <x14:cfRule type="iconSet" priority="3" id="{3DBF68F2-85AC-4FCC-98C0-A48EB52D71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P20 P7:P18</xm:sqref>
        </x14:conditionalFormatting>
        <x14:conditionalFormatting xmlns:xm="http://schemas.microsoft.com/office/excel/2006/main">
          <x14:cfRule type="iconSet" priority="4" id="{326801F4-6AA3-43BA-8387-D2F20D5DCB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P25:P37</xm:sqref>
        </x14:conditionalFormatting>
        <x14:conditionalFormatting xmlns:xm="http://schemas.microsoft.com/office/excel/2006/main">
          <x14:cfRule type="iconSet" priority="2" id="{DE49C206-90A3-42EA-A9C9-6C559FE2C4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P43:P55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2"/>
  <sheetViews>
    <sheetView showGridLines="0" topLeftCell="A45" workbookViewId="0">
      <selection activeCell="O51" sqref="O51:Q70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6" width="9.140625" customWidth="1"/>
    <col min="18" max="18" width="11" customWidth="1"/>
    <col min="19" max="19" width="1.42578125" customWidth="1"/>
    <col min="20" max="20" width="9.140625" customWidth="1"/>
    <col min="21" max="22" width="9.28515625" bestFit="1" customWidth="1"/>
    <col min="23" max="25" width="9.28515625" customWidth="1"/>
    <col min="26" max="26" width="10.140625" bestFit="1" customWidth="1"/>
    <col min="27" max="27" width="11" customWidth="1"/>
    <col min="28" max="28" width="1.42578125" customWidth="1"/>
    <col min="29" max="31" width="9.140625" customWidth="1"/>
    <col min="40" max="40" width="11" customWidth="1"/>
  </cols>
  <sheetData>
    <row r="1" spans="1:26" ht="15.75">
      <c r="A1" s="10" t="s">
        <v>141</v>
      </c>
    </row>
    <row r="3" spans="1:26" ht="15.75" thickBot="1"/>
    <row r="4" spans="1:26">
      <c r="A4" s="481" t="s">
        <v>71</v>
      </c>
      <c r="B4" s="462"/>
      <c r="C4" s="462"/>
      <c r="D4" s="530" t="s">
        <v>18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2"/>
      <c r="R4" s="492" t="s">
        <v>175</v>
      </c>
      <c r="T4" s="538" t="s">
        <v>116</v>
      </c>
      <c r="U4" s="531"/>
      <c r="V4" s="531"/>
      <c r="W4" s="531"/>
      <c r="X4" s="531"/>
      <c r="Y4" s="531"/>
      <c r="Z4" s="539"/>
    </row>
    <row r="5" spans="1:26">
      <c r="A5" s="490"/>
      <c r="B5" s="463"/>
      <c r="C5" s="463"/>
      <c r="D5" s="533" t="s">
        <v>67</v>
      </c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5"/>
      <c r="R5" s="493"/>
      <c r="T5" s="540" t="s">
        <v>67</v>
      </c>
      <c r="U5" s="534"/>
      <c r="V5" s="534"/>
      <c r="W5" s="534"/>
      <c r="X5" s="534"/>
      <c r="Y5" s="534"/>
      <c r="Z5" s="541"/>
    </row>
    <row r="6" spans="1:26" ht="18.75" customHeight="1" thickBot="1">
      <c r="A6" s="490"/>
      <c r="B6" s="463"/>
      <c r="C6" s="463"/>
      <c r="D6" s="61">
        <v>2010</v>
      </c>
      <c r="E6" s="62">
        <v>2011</v>
      </c>
      <c r="F6" s="62">
        <v>2012</v>
      </c>
      <c r="G6" s="59">
        <v>2013</v>
      </c>
      <c r="H6" s="59">
        <v>2014</v>
      </c>
      <c r="I6" s="59">
        <v>2015</v>
      </c>
      <c r="J6" s="59">
        <v>2016</v>
      </c>
      <c r="K6" s="59">
        <v>2017</v>
      </c>
      <c r="L6" s="59">
        <v>2018</v>
      </c>
      <c r="M6" s="59">
        <v>2019</v>
      </c>
      <c r="N6" s="59">
        <v>2020</v>
      </c>
      <c r="O6" s="59">
        <v>2021</v>
      </c>
      <c r="P6" s="59">
        <v>2022</v>
      </c>
      <c r="Q6" s="60">
        <v>2023</v>
      </c>
      <c r="R6" s="494"/>
      <c r="T6" s="51">
        <v>2010</v>
      </c>
      <c r="U6" s="37">
        <v>2015</v>
      </c>
      <c r="V6" s="37">
        <v>2019</v>
      </c>
      <c r="W6" s="95">
        <v>2020</v>
      </c>
      <c r="X6" s="95">
        <v>2021</v>
      </c>
      <c r="Y6" s="95">
        <v>2022</v>
      </c>
      <c r="Z6" s="276">
        <v>2023</v>
      </c>
    </row>
    <row r="7" spans="1:26" ht="20.100000000000001" customHeight="1" thickBot="1">
      <c r="A7" s="42" t="s">
        <v>44</v>
      </c>
      <c r="B7" s="43"/>
      <c r="C7" s="43"/>
      <c r="D7" s="132">
        <v>51699.41</v>
      </c>
      <c r="E7" s="138">
        <v>7751.1799999999994</v>
      </c>
      <c r="F7" s="138">
        <v>11686.43</v>
      </c>
      <c r="G7" s="138">
        <v>52562.43</v>
      </c>
      <c r="H7" s="138">
        <v>29177.760000000009</v>
      </c>
      <c r="I7" s="138">
        <v>33061.120000000003</v>
      </c>
      <c r="J7" s="138">
        <v>20660.220000000005</v>
      </c>
      <c r="K7" s="138">
        <v>17455.500000000004</v>
      </c>
      <c r="L7" s="138">
        <v>34543.969999999987</v>
      </c>
      <c r="M7" s="138">
        <v>35162.429999999993</v>
      </c>
      <c r="N7" s="138">
        <v>53157.389999999992</v>
      </c>
      <c r="O7" s="138">
        <v>43632.75</v>
      </c>
      <c r="P7" s="138">
        <v>41241.840000000011</v>
      </c>
      <c r="Q7" s="163">
        <v>20405.920000000006</v>
      </c>
      <c r="R7" s="28">
        <f t="shared" ref="R7:R26" si="0">(Q7-P7)/P7</f>
        <v>-0.5052131524684641</v>
      </c>
      <c r="S7" s="2"/>
      <c r="T7" s="296">
        <f>D7/$D$27</f>
        <v>0.99720817102797521</v>
      </c>
      <c r="U7" s="214">
        <f t="shared" ref="U7:U26" si="1">I7/$I$27</f>
        <v>0.99289500476008874</v>
      </c>
      <c r="V7" s="214">
        <f>M7/$M$27</f>
        <v>0.9976170629527763</v>
      </c>
      <c r="W7" s="214">
        <f>N7/$N$27</f>
        <v>0.99549477171037992</v>
      </c>
      <c r="X7" s="214"/>
      <c r="Y7" s="214">
        <f>P7/$P$27</f>
        <v>0.93928063059267275</v>
      </c>
      <c r="Z7" s="297">
        <f>Q7/$Q$27</f>
        <v>0.49314462007221987</v>
      </c>
    </row>
    <row r="8" spans="1:26" ht="20.100000000000001" customHeight="1">
      <c r="A8" s="69"/>
      <c r="B8" s="68" t="s">
        <v>97</v>
      </c>
      <c r="C8" s="68"/>
      <c r="D8" s="72">
        <v>43549.420000000006</v>
      </c>
      <c r="E8" s="77">
        <v>7619.86</v>
      </c>
      <c r="F8" s="77">
        <v>8226.7699999999986</v>
      </c>
      <c r="G8" s="77">
        <v>12585.970000000001</v>
      </c>
      <c r="H8" s="77">
        <v>24135.440000000006</v>
      </c>
      <c r="I8" s="77">
        <v>18684.55</v>
      </c>
      <c r="J8" s="77">
        <v>17444.690000000002</v>
      </c>
      <c r="K8" s="77">
        <v>17133.98</v>
      </c>
      <c r="L8" s="77">
        <v>30797.94999999999</v>
      </c>
      <c r="M8" s="77">
        <v>24658.709999999992</v>
      </c>
      <c r="N8" s="77">
        <v>23204.499999999993</v>
      </c>
      <c r="O8" s="77">
        <v>31695.71</v>
      </c>
      <c r="P8" s="77">
        <v>24211.48000000001</v>
      </c>
      <c r="Q8" s="73">
        <v>16443.120000000006</v>
      </c>
      <c r="R8" s="81">
        <f t="shared" si="0"/>
        <v>-0.32085440460475778</v>
      </c>
      <c r="T8" s="298">
        <f t="shared" ref="T8:T26" si="2">D8/$D$27</f>
        <v>0.84000644238549582</v>
      </c>
      <c r="U8" s="299">
        <f t="shared" si="1"/>
        <v>0.56113635476324197</v>
      </c>
      <c r="V8" s="299">
        <f t="shared" ref="V8:V26" si="3">M8/$M$27</f>
        <v>0.69960892482130077</v>
      </c>
      <c r="W8" s="299">
        <f t="shared" ref="W8:W26" si="4">N8/$N$27</f>
        <v>0.43455779958635116</v>
      </c>
      <c r="X8" s="299"/>
      <c r="Y8" s="299">
        <f t="shared" ref="Y8:Y26" si="5">P8/$P$27</f>
        <v>0.5514151211968692</v>
      </c>
      <c r="Z8" s="300">
        <f t="shared" ref="Z8:Z26" si="6">Q8/$Q$27</f>
        <v>0.39737665173645298</v>
      </c>
    </row>
    <row r="9" spans="1:26" ht="20.100000000000001" customHeight="1">
      <c r="A9" s="16"/>
      <c r="C9" t="s">
        <v>46</v>
      </c>
      <c r="D9" s="25">
        <v>30210.350000000006</v>
      </c>
      <c r="E9" s="26">
        <v>3427.1400000000003</v>
      </c>
      <c r="F9" s="26">
        <v>4655.1499999999996</v>
      </c>
      <c r="G9" s="26">
        <v>8403.11</v>
      </c>
      <c r="H9" s="26">
        <v>18909.790000000005</v>
      </c>
      <c r="I9" s="26">
        <v>15291.449999999999</v>
      </c>
      <c r="J9" s="26">
        <v>13768.820000000003</v>
      </c>
      <c r="K9" s="26">
        <v>12575.839999999998</v>
      </c>
      <c r="L9" s="26">
        <v>10130.930000000004</v>
      </c>
      <c r="M9" s="26">
        <v>3590.58</v>
      </c>
      <c r="N9" s="26">
        <v>4298.6599999999989</v>
      </c>
      <c r="O9" s="26">
        <v>16396.37</v>
      </c>
      <c r="P9" s="26">
        <v>13063.510000000004</v>
      </c>
      <c r="Q9" s="66">
        <v>9329.220000000003</v>
      </c>
      <c r="R9" s="211">
        <f t="shared" si="0"/>
        <v>-0.28585655769391227</v>
      </c>
      <c r="T9" s="223">
        <f t="shared" si="2"/>
        <v>0.58271473252044836</v>
      </c>
      <c r="U9" s="217">
        <f t="shared" si="1"/>
        <v>0.45923442159668687</v>
      </c>
      <c r="V9" s="217">
        <f t="shared" si="3"/>
        <v>0.10187077155637367</v>
      </c>
      <c r="W9" s="217">
        <f t="shared" si="4"/>
        <v>8.0502326306098576E-2</v>
      </c>
      <c r="X9" s="217"/>
      <c r="Y9" s="217">
        <f t="shared" si="5"/>
        <v>0.29752071950605713</v>
      </c>
      <c r="Z9" s="228">
        <f t="shared" si="6"/>
        <v>0.2254568601891096</v>
      </c>
    </row>
    <row r="10" spans="1:26" ht="20.100000000000001" customHeight="1">
      <c r="A10" s="16"/>
      <c r="C10" t="s">
        <v>47</v>
      </c>
      <c r="D10" s="25">
        <v>13339.070000000002</v>
      </c>
      <c r="E10" s="26">
        <v>4192.7199999999993</v>
      </c>
      <c r="F10" s="26">
        <v>3571.6199999999994</v>
      </c>
      <c r="G10" s="26">
        <v>4182.8600000000015</v>
      </c>
      <c r="H10" s="26">
        <v>5225.6500000000015</v>
      </c>
      <c r="I10" s="26">
        <v>3393.1</v>
      </c>
      <c r="J10" s="26">
        <v>3675.87</v>
      </c>
      <c r="K10" s="26">
        <v>4558.1400000000003</v>
      </c>
      <c r="L10" s="26">
        <v>20667.019999999986</v>
      </c>
      <c r="M10" s="26">
        <v>21068.12999999999</v>
      </c>
      <c r="N10" s="26">
        <v>18905.839999999993</v>
      </c>
      <c r="O10" s="26">
        <v>15299.34</v>
      </c>
      <c r="P10" s="26">
        <v>11147.970000000007</v>
      </c>
      <c r="Q10" s="66">
        <v>7113.9000000000033</v>
      </c>
      <c r="R10" s="211">
        <f t="shared" si="0"/>
        <v>-0.36186588230861771</v>
      </c>
      <c r="T10" s="223">
        <f t="shared" si="2"/>
        <v>0.25729170986504746</v>
      </c>
      <c r="U10" s="217">
        <f t="shared" si="1"/>
        <v>0.10190193316655505</v>
      </c>
      <c r="V10" s="217">
        <f t="shared" si="3"/>
        <v>0.59773815326492707</v>
      </c>
      <c r="W10" s="217">
        <f t="shared" si="4"/>
        <v>0.35405547328025255</v>
      </c>
      <c r="X10" s="217"/>
      <c r="Y10" s="217">
        <f t="shared" si="5"/>
        <v>0.25389440169081207</v>
      </c>
      <c r="Z10" s="228">
        <f t="shared" si="6"/>
        <v>0.17191979154734338</v>
      </c>
    </row>
    <row r="11" spans="1:26" ht="20.100000000000001" customHeight="1">
      <c r="A11" s="264"/>
      <c r="B11" s="536" t="s">
        <v>105</v>
      </c>
      <c r="C11" s="537"/>
      <c r="D11" s="133"/>
      <c r="E11" s="78"/>
      <c r="F11" s="78"/>
      <c r="G11" s="78"/>
      <c r="H11" s="78"/>
      <c r="I11" s="78"/>
      <c r="J11" s="78"/>
      <c r="K11" s="78">
        <v>283.39</v>
      </c>
      <c r="L11" s="78">
        <v>273.36</v>
      </c>
      <c r="M11" s="78">
        <v>3541.8100000000004</v>
      </c>
      <c r="N11" s="78">
        <v>24648.959999999999</v>
      </c>
      <c r="O11" s="78">
        <v>9894.090000000002</v>
      </c>
      <c r="P11" s="78">
        <v>16351.230000000001</v>
      </c>
      <c r="Q11" s="74">
        <v>3925.6099999999997</v>
      </c>
      <c r="R11" s="83">
        <f t="shared" si="0"/>
        <v>-0.75991959014704102</v>
      </c>
      <c r="T11" s="226">
        <f t="shared" si="2"/>
        <v>0</v>
      </c>
      <c r="U11" s="220">
        <f t="shared" si="1"/>
        <v>0</v>
      </c>
      <c r="V11" s="220">
        <f t="shared" si="3"/>
        <v>0.10048708492947654</v>
      </c>
      <c r="W11" s="220">
        <f t="shared" si="4"/>
        <v>0.46160864572354454</v>
      </c>
      <c r="X11" s="220"/>
      <c r="Y11" s="220">
        <f t="shared" si="5"/>
        <v>0.37239836111497027</v>
      </c>
      <c r="Z11" s="301">
        <f t="shared" si="6"/>
        <v>9.4869207171335887E-2</v>
      </c>
    </row>
    <row r="12" spans="1:26" ht="20.100000000000001" customHeight="1">
      <c r="A12" s="16"/>
      <c r="C12" t="s">
        <v>46</v>
      </c>
      <c r="D12" s="25"/>
      <c r="E12" s="26"/>
      <c r="F12" s="26"/>
      <c r="G12" s="26"/>
      <c r="H12" s="26"/>
      <c r="I12" s="26"/>
      <c r="J12" s="26"/>
      <c r="K12" s="26">
        <v>212.58</v>
      </c>
      <c r="L12" s="26">
        <v>132.52000000000001</v>
      </c>
      <c r="M12" s="26">
        <v>39.129999999999995</v>
      </c>
      <c r="N12" s="26">
        <v>16.939999999999998</v>
      </c>
      <c r="O12" s="26">
        <v>86.929999999999993</v>
      </c>
      <c r="P12" s="26">
        <v>243.77</v>
      </c>
      <c r="Q12" s="66">
        <v>13.809999999999999</v>
      </c>
      <c r="R12" s="211">
        <f t="shared" si="0"/>
        <v>-0.94334823809328461</v>
      </c>
      <c r="T12" s="223">
        <f t="shared" si="2"/>
        <v>0</v>
      </c>
      <c r="U12" s="217">
        <f t="shared" si="1"/>
        <v>0</v>
      </c>
      <c r="V12" s="217">
        <f t="shared" si="3"/>
        <v>1.110183672554546E-3</v>
      </c>
      <c r="W12" s="217">
        <f t="shared" si="4"/>
        <v>3.1724058372267403E-4</v>
      </c>
      <c r="X12" s="217"/>
      <c r="Y12" s="217">
        <f t="shared" si="5"/>
        <v>5.5518483006474929E-3</v>
      </c>
      <c r="Z12" s="228">
        <f t="shared" si="6"/>
        <v>3.337427179562281E-4</v>
      </c>
    </row>
    <row r="13" spans="1:26" ht="20.100000000000001" customHeight="1">
      <c r="A13" s="16"/>
      <c r="C13" t="s">
        <v>47</v>
      </c>
      <c r="D13" s="25"/>
      <c r="E13" s="26"/>
      <c r="F13" s="26"/>
      <c r="G13" s="26"/>
      <c r="H13" s="26"/>
      <c r="I13" s="26"/>
      <c r="J13" s="26"/>
      <c r="K13" s="26">
        <v>70.81</v>
      </c>
      <c r="L13" s="26">
        <v>140.83999999999997</v>
      </c>
      <c r="M13" s="26">
        <v>3502.6800000000003</v>
      </c>
      <c r="N13" s="26">
        <v>24632.02</v>
      </c>
      <c r="O13" s="26">
        <v>9807.1600000000017</v>
      </c>
      <c r="P13" s="26">
        <v>16107.460000000001</v>
      </c>
      <c r="Q13" s="66">
        <v>3911.7999999999997</v>
      </c>
      <c r="R13" s="211">
        <f t="shared" si="0"/>
        <v>-0.75714358440126506</v>
      </c>
      <c r="T13" s="223">
        <f t="shared" si="2"/>
        <v>0</v>
      </c>
      <c r="U13" s="217">
        <f t="shared" si="1"/>
        <v>0</v>
      </c>
      <c r="V13" s="217">
        <f t="shared" si="3"/>
        <v>9.9376901256921987E-2</v>
      </c>
      <c r="W13" s="217">
        <f t="shared" si="4"/>
        <v>0.46129140513982192</v>
      </c>
      <c r="X13" s="217"/>
      <c r="Y13" s="217">
        <f t="shared" si="5"/>
        <v>0.36684651281432279</v>
      </c>
      <c r="Z13" s="228">
        <f t="shared" si="6"/>
        <v>9.4535464453379653E-2</v>
      </c>
    </row>
    <row r="14" spans="1:26" ht="20.100000000000001" customHeight="1">
      <c r="A14" s="70"/>
      <c r="B14" s="71" t="s">
        <v>106</v>
      </c>
      <c r="C14" s="71"/>
      <c r="D14" s="133">
        <v>8149.99</v>
      </c>
      <c r="E14" s="78">
        <v>131.32000000000002</v>
      </c>
      <c r="F14" s="78">
        <v>3459.66</v>
      </c>
      <c r="G14" s="78">
        <v>39976.46</v>
      </c>
      <c r="H14" s="78">
        <v>5042.3200000000006</v>
      </c>
      <c r="I14" s="78">
        <v>14376.570000000002</v>
      </c>
      <c r="J14" s="78">
        <v>3215.5300000000007</v>
      </c>
      <c r="K14" s="78">
        <v>38.130000000000003</v>
      </c>
      <c r="L14" s="78">
        <v>3472.66</v>
      </c>
      <c r="M14" s="78">
        <v>6961.91</v>
      </c>
      <c r="N14" s="78">
        <v>5303.9299999999994</v>
      </c>
      <c r="O14" s="78">
        <v>2042.9499999999996</v>
      </c>
      <c r="P14" s="78">
        <v>679.13000000000011</v>
      </c>
      <c r="Q14" s="74">
        <v>37.19</v>
      </c>
      <c r="R14" s="83">
        <f t="shared" ref="R14:R16" si="7">(Q14-P14)/P14</f>
        <v>-0.94523876135644125</v>
      </c>
      <c r="T14" s="226">
        <f t="shared" si="2"/>
        <v>0.15720172864247942</v>
      </c>
      <c r="U14" s="220">
        <f t="shared" si="1"/>
        <v>0.43175864999684671</v>
      </c>
      <c r="V14" s="220">
        <f t="shared" si="3"/>
        <v>0.19752105320199895</v>
      </c>
      <c r="W14" s="220">
        <f t="shared" si="4"/>
        <v>9.9328326400484224E-2</v>
      </c>
      <c r="X14" s="220"/>
      <c r="Y14" s="220">
        <f t="shared" si="5"/>
        <v>1.5467148280833294E-2</v>
      </c>
      <c r="Z14" s="301">
        <f t="shared" si="6"/>
        <v>8.9876116443100092E-4</v>
      </c>
    </row>
    <row r="15" spans="1:26" ht="20.100000000000001" customHeight="1">
      <c r="A15" s="16"/>
      <c r="C15" t="s">
        <v>46</v>
      </c>
      <c r="D15" s="25">
        <v>8078.88</v>
      </c>
      <c r="E15" s="26">
        <v>131.08000000000001</v>
      </c>
      <c r="F15" s="26">
        <v>6.37</v>
      </c>
      <c r="G15" s="26">
        <v>735.49</v>
      </c>
      <c r="H15" s="26">
        <v>57.22</v>
      </c>
      <c r="I15" s="26">
        <v>556.79999999999995</v>
      </c>
      <c r="J15" s="26">
        <v>38.520000000000003</v>
      </c>
      <c r="K15" s="26"/>
      <c r="L15" s="26"/>
      <c r="M15" s="26"/>
      <c r="N15" s="26"/>
      <c r="O15" s="26">
        <v>32.85</v>
      </c>
      <c r="P15" s="26">
        <v>27.45</v>
      </c>
      <c r="Q15" s="66">
        <v>31.5</v>
      </c>
      <c r="R15" s="211"/>
      <c r="T15" s="223">
        <f t="shared" si="2"/>
        <v>0.15583011776642108</v>
      </c>
      <c r="U15" s="217">
        <f t="shared" si="1"/>
        <v>1.6721875685107381E-2</v>
      </c>
      <c r="V15" s="217">
        <f t="shared" si="3"/>
        <v>0</v>
      </c>
      <c r="W15" s="217">
        <f t="shared" si="4"/>
        <v>0</v>
      </c>
      <c r="X15" s="217"/>
      <c r="Y15" s="217">
        <f t="shared" si="5"/>
        <v>6.2517223552025956E-4</v>
      </c>
      <c r="Z15" s="228">
        <f t="shared" si="6"/>
        <v>7.6125239794505323E-4</v>
      </c>
    </row>
    <row r="16" spans="1:26" ht="20.100000000000001" customHeight="1" thickBot="1">
      <c r="A16" s="16"/>
      <c r="C16" t="s">
        <v>47</v>
      </c>
      <c r="D16" s="25">
        <v>71.11</v>
      </c>
      <c r="E16" s="26">
        <v>0.24</v>
      </c>
      <c r="F16" s="26">
        <v>3453.29</v>
      </c>
      <c r="G16" s="26">
        <v>39240.97</v>
      </c>
      <c r="H16" s="26">
        <v>4985.1000000000004</v>
      </c>
      <c r="I16" s="26">
        <v>13819.770000000002</v>
      </c>
      <c r="J16" s="26">
        <v>3177.0100000000007</v>
      </c>
      <c r="K16" s="26">
        <v>38.130000000000003</v>
      </c>
      <c r="L16" s="26">
        <v>3472.66</v>
      </c>
      <c r="M16" s="26">
        <v>6961.91</v>
      </c>
      <c r="N16" s="26">
        <v>5303.9299999999994</v>
      </c>
      <c r="O16" s="26">
        <v>2010.0999999999997</v>
      </c>
      <c r="P16" s="26">
        <v>651.68000000000006</v>
      </c>
      <c r="Q16" s="66">
        <v>5.69</v>
      </c>
      <c r="R16" s="211">
        <f t="shared" si="7"/>
        <v>-0.99126872084458617</v>
      </c>
      <c r="T16" s="223">
        <f t="shared" si="2"/>
        <v>1.3716108760583401E-3</v>
      </c>
      <c r="U16" s="217">
        <f t="shared" si="1"/>
        <v>0.41503677431173935</v>
      </c>
      <c r="V16" s="217">
        <f t="shared" si="3"/>
        <v>0.19752105320199895</v>
      </c>
      <c r="W16" s="217">
        <f t="shared" si="4"/>
        <v>9.9328326400484224E-2</v>
      </c>
      <c r="X16" s="217"/>
      <c r="Y16" s="217">
        <f t="shared" si="5"/>
        <v>1.4841976045313034E-2</v>
      </c>
      <c r="Z16" s="228">
        <f t="shared" si="6"/>
        <v>1.3750876648594774E-4</v>
      </c>
    </row>
    <row r="17" spans="1:26" ht="20.100000000000001" customHeight="1" thickBot="1">
      <c r="A17" s="42" t="s">
        <v>49</v>
      </c>
      <c r="B17" s="43"/>
      <c r="C17" s="43"/>
      <c r="D17" s="132">
        <v>144.74</v>
      </c>
      <c r="E17" s="138">
        <v>5.84</v>
      </c>
      <c r="F17" s="138">
        <v>51.740000000000009</v>
      </c>
      <c r="G17" s="138">
        <v>11.120000000000001</v>
      </c>
      <c r="H17" s="138">
        <v>61.900000000000006</v>
      </c>
      <c r="I17" s="138">
        <v>236.58</v>
      </c>
      <c r="J17" s="138">
        <v>298.46999999999997</v>
      </c>
      <c r="K17" s="138">
        <v>51.300000000000011</v>
      </c>
      <c r="L17" s="138">
        <v>285.84000000000003</v>
      </c>
      <c r="M17" s="138">
        <v>83.990000000000009</v>
      </c>
      <c r="N17" s="138">
        <v>240.57000000000005</v>
      </c>
      <c r="O17" s="138">
        <v>275.15000000000003</v>
      </c>
      <c r="P17" s="138">
        <v>137.34000000000003</v>
      </c>
      <c r="Q17" s="163">
        <v>292.33999999999997</v>
      </c>
      <c r="R17" s="28">
        <f t="shared" si="0"/>
        <v>1.1285859909713114</v>
      </c>
      <c r="S17" s="2"/>
      <c r="T17" s="296">
        <f t="shared" si="2"/>
        <v>2.7918289720248093E-3</v>
      </c>
      <c r="U17" s="214">
        <f t="shared" si="1"/>
        <v>7.1049952399114659E-3</v>
      </c>
      <c r="V17" s="214">
        <f t="shared" si="3"/>
        <v>2.3829370472235197E-3</v>
      </c>
      <c r="W17" s="214">
        <f t="shared" si="4"/>
        <v>4.5052282896200545E-3</v>
      </c>
      <c r="X17" s="214"/>
      <c r="Y17" s="214">
        <f t="shared" si="5"/>
        <v>3.1279109226357909E-3</v>
      </c>
      <c r="Z17" s="297">
        <f t="shared" si="6"/>
        <v>7.0649055877859317E-3</v>
      </c>
    </row>
    <row r="18" spans="1:26" ht="20.100000000000001" customHeight="1">
      <c r="A18" s="69"/>
      <c r="B18" s="68" t="s">
        <v>97</v>
      </c>
      <c r="C18" s="68"/>
      <c r="D18" s="72">
        <v>93.52</v>
      </c>
      <c r="E18" s="77">
        <v>5.84</v>
      </c>
      <c r="F18" s="77">
        <v>51.740000000000009</v>
      </c>
      <c r="G18" s="77">
        <v>0.89000000000000012</v>
      </c>
      <c r="H18" s="77">
        <v>61.480000000000004</v>
      </c>
      <c r="I18" s="77">
        <v>217.74</v>
      </c>
      <c r="J18" s="77">
        <v>298.38</v>
      </c>
      <c r="K18" s="77">
        <v>51.300000000000011</v>
      </c>
      <c r="L18" s="77">
        <v>285.78000000000003</v>
      </c>
      <c r="M18" s="77">
        <v>72.92</v>
      </c>
      <c r="N18" s="77">
        <v>228.15000000000003</v>
      </c>
      <c r="O18" s="77">
        <v>274.70000000000005</v>
      </c>
      <c r="P18" s="77">
        <v>130.43000000000004</v>
      </c>
      <c r="Q18" s="73">
        <v>291.98</v>
      </c>
      <c r="R18" s="81">
        <f t="shared" si="0"/>
        <v>1.2385954151652223</v>
      </c>
      <c r="T18" s="298">
        <f t="shared" si="2"/>
        <v>1.8038679388127684E-3</v>
      </c>
      <c r="U18" s="299">
        <f t="shared" si="1"/>
        <v>6.5391903945317556E-3</v>
      </c>
      <c r="V18" s="299">
        <f t="shared" si="3"/>
        <v>2.06886259654172E-3</v>
      </c>
      <c r="W18" s="299">
        <f t="shared" si="4"/>
        <v>4.2726351343759213E-3</v>
      </c>
      <c r="X18" s="299"/>
      <c r="Y18" s="299">
        <f t="shared" si="5"/>
        <v>2.9705360538764109E-3</v>
      </c>
      <c r="Z18" s="300">
        <f t="shared" si="6"/>
        <v>7.0562055603808462E-3</v>
      </c>
    </row>
    <row r="19" spans="1:26" ht="20.100000000000001" customHeight="1">
      <c r="A19" s="16"/>
      <c r="C19" t="s">
        <v>46</v>
      </c>
      <c r="D19" s="25">
        <v>89.14</v>
      </c>
      <c r="E19" s="26">
        <v>0.68000000000000016</v>
      </c>
      <c r="F19" s="26">
        <v>13.73</v>
      </c>
      <c r="G19" s="26">
        <v>7.0000000000000007E-2</v>
      </c>
      <c r="H19" s="26">
        <v>0.02</v>
      </c>
      <c r="I19" s="26">
        <v>170.45000000000002</v>
      </c>
      <c r="J19" s="26">
        <v>5.53</v>
      </c>
      <c r="K19" s="26">
        <v>0.84000000000000008</v>
      </c>
      <c r="L19" s="26">
        <v>252.58</v>
      </c>
      <c r="M19" s="26">
        <v>1.94</v>
      </c>
      <c r="N19" s="26">
        <v>148.47000000000003</v>
      </c>
      <c r="O19" s="26">
        <v>92.170000000000016</v>
      </c>
      <c r="P19" s="26">
        <v>27.990000000000009</v>
      </c>
      <c r="Q19" s="66">
        <v>46.629999999999995</v>
      </c>
      <c r="R19" s="27">
        <f t="shared" si="0"/>
        <v>0.66595212575919904</v>
      </c>
      <c r="T19" s="223">
        <f t="shared" si="2"/>
        <v>1.7193839613534024E-3</v>
      </c>
      <c r="U19" s="217">
        <f t="shared" si="1"/>
        <v>5.1189721812617698E-3</v>
      </c>
      <c r="V19" s="217">
        <f t="shared" si="3"/>
        <v>5.5041050977659577E-5</v>
      </c>
      <c r="W19" s="217">
        <f t="shared" si="4"/>
        <v>2.780443297833851E-3</v>
      </c>
      <c r="X19" s="217"/>
      <c r="Y19" s="217">
        <f t="shared" si="5"/>
        <v>6.3747070572721571E-4</v>
      </c>
      <c r="Z19" s="228">
        <f t="shared" si="6"/>
        <v>1.1268952163865978E-3</v>
      </c>
    </row>
    <row r="20" spans="1:26" ht="20.100000000000001" customHeight="1">
      <c r="A20" s="16"/>
      <c r="C20" t="s">
        <v>47</v>
      </c>
      <c r="D20" s="25">
        <v>4.38</v>
      </c>
      <c r="E20" s="26">
        <v>5.1599999999999993</v>
      </c>
      <c r="F20" s="26">
        <v>38.010000000000005</v>
      </c>
      <c r="G20" s="26">
        <v>0.82000000000000006</v>
      </c>
      <c r="H20" s="26">
        <v>61.46</v>
      </c>
      <c r="I20" s="26">
        <v>47.29</v>
      </c>
      <c r="J20" s="26">
        <v>292.85000000000002</v>
      </c>
      <c r="K20" s="26">
        <v>50.460000000000008</v>
      </c>
      <c r="L20" s="26">
        <v>33.200000000000003</v>
      </c>
      <c r="M20" s="26">
        <v>70.98</v>
      </c>
      <c r="N20" s="26">
        <v>79.679999999999993</v>
      </c>
      <c r="O20" s="26">
        <v>182.53</v>
      </c>
      <c r="P20" s="26">
        <v>102.44000000000003</v>
      </c>
      <c r="Q20" s="66">
        <v>245.35000000000005</v>
      </c>
      <c r="R20" s="27">
        <f t="shared" si="0"/>
        <v>1.3950605232331119</v>
      </c>
      <c r="T20" s="223">
        <f t="shared" si="2"/>
        <v>8.4483977459366198E-5</v>
      </c>
      <c r="U20" s="217">
        <f t="shared" si="1"/>
        <v>1.4202182132699857E-3</v>
      </c>
      <c r="V20" s="217">
        <f t="shared" si="3"/>
        <v>2.0138215455640603E-3</v>
      </c>
      <c r="W20" s="217">
        <f t="shared" si="4"/>
        <v>1.4921918365420703E-3</v>
      </c>
      <c r="X20" s="217"/>
      <c r="Y20" s="217">
        <f t="shared" si="5"/>
        <v>2.3330653481491949E-3</v>
      </c>
      <c r="Z20" s="228">
        <f t="shared" si="6"/>
        <v>5.929310343994249E-3</v>
      </c>
    </row>
    <row r="21" spans="1:26" ht="20.100000000000001" customHeight="1">
      <c r="A21" s="70"/>
      <c r="B21" s="536" t="s">
        <v>105</v>
      </c>
      <c r="C21" s="537"/>
      <c r="D21" s="133"/>
      <c r="E21" s="78"/>
      <c r="F21" s="78"/>
      <c r="G21" s="78"/>
      <c r="H21" s="78"/>
      <c r="I21" s="78"/>
      <c r="J21" s="78"/>
      <c r="K21" s="78"/>
      <c r="L21" s="143">
        <v>0.06</v>
      </c>
      <c r="M21" s="143">
        <v>0.03</v>
      </c>
      <c r="N21" s="143">
        <v>12.4</v>
      </c>
      <c r="O21" s="143">
        <v>0.39</v>
      </c>
      <c r="P21" s="143">
        <v>1.28</v>
      </c>
      <c r="Q21" s="164">
        <v>0.21</v>
      </c>
      <c r="R21" s="83">
        <f t="shared" si="0"/>
        <v>-0.8359375</v>
      </c>
      <c r="T21" s="226">
        <f t="shared" si="2"/>
        <v>0</v>
      </c>
      <c r="U21" s="220">
        <f t="shared" si="1"/>
        <v>0</v>
      </c>
      <c r="V21" s="220">
        <f t="shared" si="3"/>
        <v>8.5115027285040586E-7</v>
      </c>
      <c r="W21" s="220">
        <f t="shared" si="4"/>
        <v>2.322186091004226E-4</v>
      </c>
      <c r="X21" s="220"/>
      <c r="Y21" s="220">
        <f t="shared" si="5"/>
        <v>2.9151929379451083E-5</v>
      </c>
      <c r="Z21" s="301">
        <f t="shared" si="6"/>
        <v>5.0750159863003552E-6</v>
      </c>
    </row>
    <row r="22" spans="1:26" ht="20.100000000000001" customHeight="1">
      <c r="A22" s="16"/>
      <c r="C22" t="s">
        <v>46</v>
      </c>
      <c r="D22" s="25"/>
      <c r="E22" s="26"/>
      <c r="F22" s="26"/>
      <c r="G22" s="26"/>
      <c r="H22" s="26"/>
      <c r="I22" s="26"/>
      <c r="J22" s="26"/>
      <c r="K22" s="26"/>
      <c r="L22" s="142"/>
      <c r="M22" s="142"/>
      <c r="N22" s="142"/>
      <c r="O22" s="142"/>
      <c r="P22" s="142">
        <v>0.3</v>
      </c>
      <c r="Q22" s="66">
        <v>0.06</v>
      </c>
      <c r="R22" s="27"/>
      <c r="T22" s="223">
        <f t="shared" si="2"/>
        <v>0</v>
      </c>
      <c r="U22" s="217">
        <f t="shared" si="1"/>
        <v>0</v>
      </c>
      <c r="V22" s="217">
        <f t="shared" si="3"/>
        <v>0</v>
      </c>
      <c r="W22" s="217">
        <f t="shared" si="4"/>
        <v>0</v>
      </c>
      <c r="X22" s="217"/>
      <c r="Y22" s="217">
        <f t="shared" si="5"/>
        <v>6.8324834483088472E-6</v>
      </c>
      <c r="Z22" s="228">
        <f t="shared" si="6"/>
        <v>1.4500045675143871E-6</v>
      </c>
    </row>
    <row r="23" spans="1:26" ht="20.100000000000001" customHeight="1">
      <c r="A23" s="16"/>
      <c r="C23" t="s">
        <v>47</v>
      </c>
      <c r="D23" s="25"/>
      <c r="E23" s="26"/>
      <c r="F23" s="26"/>
      <c r="G23" s="26"/>
      <c r="H23" s="26"/>
      <c r="I23" s="26"/>
      <c r="J23" s="26"/>
      <c r="K23" s="26"/>
      <c r="L23" s="142">
        <v>0.06</v>
      </c>
      <c r="M23" s="142">
        <v>0.03</v>
      </c>
      <c r="N23" s="142">
        <v>12.4</v>
      </c>
      <c r="O23" s="142">
        <v>0.39</v>
      </c>
      <c r="P23" s="142">
        <v>0.98</v>
      </c>
      <c r="Q23" s="66">
        <v>0.15</v>
      </c>
      <c r="R23" s="27">
        <f t="shared" si="0"/>
        <v>-0.84693877551020402</v>
      </c>
      <c r="T23" s="223">
        <f t="shared" si="2"/>
        <v>0</v>
      </c>
      <c r="U23" s="217">
        <f t="shared" si="1"/>
        <v>0</v>
      </c>
      <c r="V23" s="217">
        <f t="shared" si="3"/>
        <v>8.5115027285040586E-7</v>
      </c>
      <c r="W23" s="217">
        <f t="shared" si="4"/>
        <v>2.322186091004226E-4</v>
      </c>
      <c r="X23" s="217"/>
      <c r="Y23" s="217">
        <f t="shared" si="5"/>
        <v>2.2319445931142233E-5</v>
      </c>
      <c r="Z23" s="228">
        <f t="shared" si="6"/>
        <v>3.6250114187859679E-6</v>
      </c>
    </row>
    <row r="24" spans="1:26" ht="20.100000000000001" customHeight="1">
      <c r="A24" s="70"/>
      <c r="B24" s="71" t="s">
        <v>106</v>
      </c>
      <c r="C24" s="71"/>
      <c r="D24" s="133">
        <v>51.22</v>
      </c>
      <c r="E24" s="78"/>
      <c r="F24" s="78"/>
      <c r="G24" s="78">
        <v>10.23</v>
      </c>
      <c r="H24" s="143">
        <v>0.42</v>
      </c>
      <c r="I24" s="78">
        <v>18.84</v>
      </c>
      <c r="J24" s="143">
        <v>0.09</v>
      </c>
      <c r="K24" s="78"/>
      <c r="L24" s="78"/>
      <c r="M24" s="78">
        <v>11.040000000000001</v>
      </c>
      <c r="N24" s="78">
        <v>0.02</v>
      </c>
      <c r="O24" s="78">
        <v>6.0000000000000005E-2</v>
      </c>
      <c r="P24" s="78">
        <v>5.63</v>
      </c>
      <c r="Q24" s="74">
        <v>0.15</v>
      </c>
      <c r="R24" s="83">
        <f t="shared" si="0"/>
        <v>-0.97335701598579039</v>
      </c>
      <c r="T24" s="226">
        <f t="shared" si="2"/>
        <v>9.879610332120402E-4</v>
      </c>
      <c r="U24" s="220">
        <f t="shared" si="1"/>
        <v>5.6580484537971094E-4</v>
      </c>
      <c r="V24" s="220">
        <f t="shared" si="3"/>
        <v>3.1322330040894935E-4</v>
      </c>
      <c r="W24" s="220">
        <f t="shared" si="4"/>
        <v>3.7454614371035906E-7</v>
      </c>
      <c r="X24" s="220"/>
      <c r="Y24" s="220">
        <f t="shared" si="5"/>
        <v>1.2822293937992936E-4</v>
      </c>
      <c r="Z24" s="301">
        <f t="shared" si="6"/>
        <v>3.6250114187859679E-6</v>
      </c>
    </row>
    <row r="25" spans="1:26" ht="20.100000000000001" customHeight="1">
      <c r="A25" s="16"/>
      <c r="C25" t="s">
        <v>46</v>
      </c>
      <c r="D25" s="25"/>
      <c r="E25" s="26"/>
      <c r="F25" s="26"/>
      <c r="G25" s="26"/>
      <c r="H25" s="142"/>
      <c r="I25" s="26"/>
      <c r="J25" s="142"/>
      <c r="K25" s="26"/>
      <c r="L25" s="26"/>
      <c r="M25" s="26"/>
      <c r="N25" s="26"/>
      <c r="O25" s="26"/>
      <c r="P25" s="26"/>
      <c r="Q25" s="66">
        <v>0.06</v>
      </c>
      <c r="R25" s="27"/>
      <c r="T25" s="223">
        <f t="shared" si="2"/>
        <v>0</v>
      </c>
      <c r="U25" s="217">
        <f t="shared" si="1"/>
        <v>0</v>
      </c>
      <c r="V25" s="217">
        <f t="shared" si="3"/>
        <v>0</v>
      </c>
      <c r="W25" s="217">
        <f t="shared" si="4"/>
        <v>0</v>
      </c>
      <c r="X25" s="217"/>
      <c r="Y25" s="217">
        <f t="shared" si="5"/>
        <v>0</v>
      </c>
      <c r="Z25" s="228">
        <f t="shared" si="6"/>
        <v>1.4500045675143871E-6</v>
      </c>
    </row>
    <row r="26" spans="1:26" ht="20.100000000000001" customHeight="1" thickBot="1">
      <c r="A26" s="16"/>
      <c r="C26" t="s">
        <v>47</v>
      </c>
      <c r="D26" s="25">
        <v>51.22</v>
      </c>
      <c r="E26" s="26"/>
      <c r="F26" s="26"/>
      <c r="G26" s="26">
        <v>10.23</v>
      </c>
      <c r="H26" s="142">
        <v>0.42</v>
      </c>
      <c r="I26" s="26">
        <v>18.84</v>
      </c>
      <c r="J26" s="142">
        <v>0.09</v>
      </c>
      <c r="K26" s="26"/>
      <c r="L26" s="26"/>
      <c r="M26" s="26">
        <v>11.040000000000001</v>
      </c>
      <c r="N26" s="26">
        <v>0.02</v>
      </c>
      <c r="O26" s="26">
        <v>6.0000000000000005E-2</v>
      </c>
      <c r="P26" s="26">
        <v>5.63</v>
      </c>
      <c r="Q26" s="66">
        <v>0.09</v>
      </c>
      <c r="R26" s="27">
        <f t="shared" si="0"/>
        <v>-0.98401420959147423</v>
      </c>
      <c r="T26" s="223">
        <f t="shared" si="2"/>
        <v>9.879610332120402E-4</v>
      </c>
      <c r="U26" s="217">
        <f t="shared" si="1"/>
        <v>5.6580484537971094E-4</v>
      </c>
      <c r="V26" s="217">
        <f t="shared" si="3"/>
        <v>3.1322330040894935E-4</v>
      </c>
      <c r="W26" s="217">
        <f t="shared" si="4"/>
        <v>3.7454614371035906E-7</v>
      </c>
      <c r="X26" s="217"/>
      <c r="Y26" s="230">
        <f t="shared" si="5"/>
        <v>1.2822293937992936E-4</v>
      </c>
      <c r="Z26" s="228">
        <f t="shared" si="6"/>
        <v>2.1750068512715807E-6</v>
      </c>
    </row>
    <row r="27" spans="1:26" ht="26.25" customHeight="1" thickBot="1">
      <c r="A27" s="257" t="s">
        <v>27</v>
      </c>
      <c r="B27" s="234"/>
      <c r="C27" s="234"/>
      <c r="D27" s="235">
        <v>51844.15</v>
      </c>
      <c r="E27" s="236">
        <v>7757.0199999999995</v>
      </c>
      <c r="F27" s="236">
        <v>11738.17</v>
      </c>
      <c r="G27" s="236">
        <v>52573.55</v>
      </c>
      <c r="H27" s="236">
        <v>29239.660000000007</v>
      </c>
      <c r="I27" s="236">
        <v>33297.699999999997</v>
      </c>
      <c r="J27" s="236">
        <v>20958.690000000002</v>
      </c>
      <c r="K27" s="236">
        <v>17506.800000000003</v>
      </c>
      <c r="L27" s="236">
        <v>34829.809999999983</v>
      </c>
      <c r="M27" s="236">
        <v>35246.42</v>
      </c>
      <c r="N27" s="236">
        <v>53397.959999999992</v>
      </c>
      <c r="O27" s="236"/>
      <c r="P27" s="236">
        <v>43907.899999999994</v>
      </c>
      <c r="Q27" s="238">
        <v>41379.180000000015</v>
      </c>
      <c r="R27" s="237">
        <f t="shared" ref="R27:R36" si="8">(Q27-P27)/P27</f>
        <v>-5.7591458484691355E-2</v>
      </c>
      <c r="S27" s="2"/>
      <c r="T27" s="258">
        <f>T7+T17</f>
        <v>1</v>
      </c>
      <c r="U27" s="259">
        <f t="shared" ref="U27:Z27" si="9">U7+U17</f>
        <v>1.0000000000000002</v>
      </c>
      <c r="V27" s="259">
        <f t="shared" si="9"/>
        <v>0.99999999999999978</v>
      </c>
      <c r="W27" s="259">
        <f t="shared" si="9"/>
        <v>1</v>
      </c>
      <c r="X27" s="259"/>
      <c r="Y27" s="259">
        <f t="shared" si="9"/>
        <v>0.94240854151530851</v>
      </c>
      <c r="Z27" s="260">
        <f t="shared" si="9"/>
        <v>0.50020952566000576</v>
      </c>
    </row>
    <row r="28" spans="1:26" ht="20.100000000000001" customHeight="1">
      <c r="A28" s="69"/>
      <c r="B28" s="267" t="s">
        <v>97</v>
      </c>
      <c r="C28" s="267"/>
      <c r="D28" s="268">
        <f t="shared" ref="D28" si="10">D8+D18</f>
        <v>43642.94</v>
      </c>
      <c r="E28" s="269">
        <f t="shared" ref="E28:Q28" si="11">E8+E18</f>
        <v>7625.7</v>
      </c>
      <c r="F28" s="269">
        <f t="shared" si="11"/>
        <v>8278.5099999999984</v>
      </c>
      <c r="G28" s="269">
        <f t="shared" si="11"/>
        <v>12586.86</v>
      </c>
      <c r="H28" s="269">
        <f t="shared" si="11"/>
        <v>24196.920000000006</v>
      </c>
      <c r="I28" s="269">
        <f t="shared" si="11"/>
        <v>18902.29</v>
      </c>
      <c r="J28" s="269">
        <f t="shared" si="11"/>
        <v>17743.070000000003</v>
      </c>
      <c r="K28" s="269">
        <f t="shared" si="11"/>
        <v>17185.28</v>
      </c>
      <c r="L28" s="269">
        <f t="shared" si="11"/>
        <v>31083.729999999989</v>
      </c>
      <c r="M28" s="269">
        <f t="shared" ref="M28:N28" si="12">M8+M18</f>
        <v>24731.62999999999</v>
      </c>
      <c r="N28" s="269">
        <f t="shared" si="12"/>
        <v>23432.649999999994</v>
      </c>
      <c r="O28" s="269"/>
      <c r="P28" s="269">
        <f t="shared" si="11"/>
        <v>24341.910000000011</v>
      </c>
      <c r="Q28" s="270">
        <f t="shared" si="11"/>
        <v>16735.100000000006</v>
      </c>
      <c r="R28" s="81">
        <f t="shared" si="8"/>
        <v>-0.31249848512298345</v>
      </c>
      <c r="S28" s="2"/>
      <c r="T28" s="302">
        <f>D28/D$27</f>
        <v>0.84181031032430853</v>
      </c>
      <c r="U28" s="303">
        <f>I28/I$27</f>
        <v>0.56767554515777374</v>
      </c>
      <c r="V28" s="303">
        <f>M28/M27</f>
        <v>0.70167778741784248</v>
      </c>
      <c r="W28" s="303">
        <f>N28/N27</f>
        <v>0.43883043472072714</v>
      </c>
      <c r="X28" s="303"/>
      <c r="Y28" s="303">
        <f>P28/P27</f>
        <v>0.55438565725074562</v>
      </c>
      <c r="Z28" s="304">
        <f>Q28/Q27</f>
        <v>0.40443285729683381</v>
      </c>
    </row>
    <row r="29" spans="1:26" ht="20.100000000000001" customHeight="1">
      <c r="A29" s="16"/>
      <c r="C29" t="s">
        <v>46</v>
      </c>
      <c r="D29" s="17">
        <f>D9+D19</f>
        <v>30299.490000000005</v>
      </c>
      <c r="E29" s="26">
        <f t="shared" ref="E29:Q29" si="13">E9+E19</f>
        <v>3427.82</v>
      </c>
      <c r="F29" s="26">
        <f t="shared" si="13"/>
        <v>4668.8799999999992</v>
      </c>
      <c r="G29" s="26">
        <f t="shared" si="13"/>
        <v>8403.18</v>
      </c>
      <c r="H29" s="26">
        <f t="shared" si="13"/>
        <v>18909.810000000005</v>
      </c>
      <c r="I29" s="26">
        <f t="shared" si="13"/>
        <v>15461.9</v>
      </c>
      <c r="J29" s="26">
        <f t="shared" si="13"/>
        <v>13774.350000000004</v>
      </c>
      <c r="K29" s="26">
        <f t="shared" si="13"/>
        <v>12576.679999999998</v>
      </c>
      <c r="L29" s="26">
        <f t="shared" si="13"/>
        <v>10383.510000000004</v>
      </c>
      <c r="M29" s="26">
        <f t="shared" ref="M29:N29" si="14">M9+M19</f>
        <v>3592.52</v>
      </c>
      <c r="N29" s="26">
        <f t="shared" si="14"/>
        <v>4447.1299999999992</v>
      </c>
      <c r="O29" s="26"/>
      <c r="P29" s="26">
        <f t="shared" si="13"/>
        <v>13091.500000000004</v>
      </c>
      <c r="Q29" s="39">
        <f t="shared" si="13"/>
        <v>9375.8500000000022</v>
      </c>
      <c r="R29" s="211">
        <f t="shared" si="8"/>
        <v>-0.28382156360997596</v>
      </c>
      <c r="T29" s="216">
        <f>D29/D28</f>
        <v>0.69425868193114404</v>
      </c>
      <c r="U29" s="217">
        <f>I29/I28</f>
        <v>0.81799083603097822</v>
      </c>
      <c r="V29" s="217">
        <f>M29/M28</f>
        <v>0.14526013853514716</v>
      </c>
      <c r="W29" s="217">
        <f>N29/N28</f>
        <v>0.18978348586267452</v>
      </c>
      <c r="X29" s="217"/>
      <c r="Y29" s="217">
        <f>P29/P28</f>
        <v>0.53781728713975185</v>
      </c>
      <c r="Z29" s="222">
        <f>Q29/Q28</f>
        <v>0.56025061099126983</v>
      </c>
    </row>
    <row r="30" spans="1:26" ht="20.100000000000001" customHeight="1">
      <c r="A30" s="16"/>
      <c r="C30" t="s">
        <v>47</v>
      </c>
      <c r="D30" s="17">
        <f>D10+D20</f>
        <v>13343.45</v>
      </c>
      <c r="E30" s="26">
        <f t="shared" ref="E30:Q30" si="15">E10+E20</f>
        <v>4197.8799999999992</v>
      </c>
      <c r="F30" s="26">
        <f t="shared" si="15"/>
        <v>3609.6299999999997</v>
      </c>
      <c r="G30" s="26">
        <f t="shared" si="15"/>
        <v>4183.6800000000012</v>
      </c>
      <c r="H30" s="26">
        <f t="shared" si="15"/>
        <v>5287.1100000000015</v>
      </c>
      <c r="I30" s="26">
        <f t="shared" si="15"/>
        <v>3440.39</v>
      </c>
      <c r="J30" s="26">
        <f t="shared" si="15"/>
        <v>3968.72</v>
      </c>
      <c r="K30" s="26">
        <f t="shared" si="15"/>
        <v>4608.6000000000004</v>
      </c>
      <c r="L30" s="26">
        <f t="shared" si="15"/>
        <v>20700.219999999987</v>
      </c>
      <c r="M30" s="26">
        <f t="shared" ref="M30:N30" si="16">M10+M20</f>
        <v>21139.10999999999</v>
      </c>
      <c r="N30" s="26">
        <f t="shared" si="16"/>
        <v>18985.519999999993</v>
      </c>
      <c r="O30" s="26"/>
      <c r="P30" s="26">
        <f t="shared" si="15"/>
        <v>11250.410000000007</v>
      </c>
      <c r="Q30" s="39">
        <f t="shared" si="15"/>
        <v>7359.2500000000036</v>
      </c>
      <c r="R30" s="211">
        <f t="shared" si="8"/>
        <v>-0.34586828391143087</v>
      </c>
      <c r="T30" s="216">
        <f>D30/D28</f>
        <v>0.30574131806885602</v>
      </c>
      <c r="U30" s="217">
        <f>I30/I28</f>
        <v>0.18200916396902173</v>
      </c>
      <c r="V30" s="217">
        <f>M30/M28</f>
        <v>0.85473986146485281</v>
      </c>
      <c r="W30" s="217">
        <f>N30/N28</f>
        <v>0.81021651413732543</v>
      </c>
      <c r="X30" s="217"/>
      <c r="Y30" s="217">
        <f>P30/P28</f>
        <v>0.46218271286024809</v>
      </c>
      <c r="Z30" s="222">
        <f>Q30/Q28</f>
        <v>0.43974938900873023</v>
      </c>
    </row>
    <row r="31" spans="1:26" ht="20.100000000000001" customHeight="1">
      <c r="A31" s="271"/>
      <c r="B31" s="528" t="s">
        <v>123</v>
      </c>
      <c r="C31" s="529"/>
      <c r="D31" s="272">
        <f>SUM(D32:D33)</f>
        <v>0</v>
      </c>
      <c r="E31" s="273">
        <f t="shared" ref="E31:Q31" si="17">SUM(E32:E33)</f>
        <v>0</v>
      </c>
      <c r="F31" s="273">
        <f t="shared" si="17"/>
        <v>0</v>
      </c>
      <c r="G31" s="273">
        <f t="shared" si="17"/>
        <v>0</v>
      </c>
      <c r="H31" s="273">
        <f t="shared" si="17"/>
        <v>0</v>
      </c>
      <c r="I31" s="273">
        <f t="shared" si="17"/>
        <v>0</v>
      </c>
      <c r="J31" s="273">
        <f t="shared" si="17"/>
        <v>0</v>
      </c>
      <c r="K31" s="273">
        <f t="shared" si="17"/>
        <v>283.39</v>
      </c>
      <c r="L31" s="273">
        <f t="shared" si="17"/>
        <v>273.41999999999996</v>
      </c>
      <c r="M31" s="273">
        <f t="shared" ref="M31:N31" si="18">SUM(M32:M33)</f>
        <v>3541.8400000000006</v>
      </c>
      <c r="N31" s="273">
        <f t="shared" si="18"/>
        <v>24661.360000000001</v>
      </c>
      <c r="O31" s="273"/>
      <c r="P31" s="273">
        <f t="shared" si="17"/>
        <v>16352.51</v>
      </c>
      <c r="Q31" s="274">
        <f t="shared" si="17"/>
        <v>3925.8199999999997</v>
      </c>
      <c r="R31" s="83">
        <f t="shared" si="8"/>
        <v>-0.75992554048277605</v>
      </c>
      <c r="S31" s="2"/>
      <c r="T31" s="305">
        <f>D31/D27</f>
        <v>0</v>
      </c>
      <c r="U31" s="306">
        <f>I31/I27</f>
        <v>0</v>
      </c>
      <c r="V31" s="306">
        <f>M31/M27</f>
        <v>0.1004879360797494</v>
      </c>
      <c r="W31" s="306">
        <f>N31/N27</f>
        <v>0.46184086433264498</v>
      </c>
      <c r="X31" s="306"/>
      <c r="Y31" s="306">
        <f>P31/P27</f>
        <v>0.37242751304434968</v>
      </c>
      <c r="Z31" s="307">
        <f>Q31/Q27</f>
        <v>9.4874282187322176E-2</v>
      </c>
    </row>
    <row r="32" spans="1:26" ht="20.100000000000001" customHeight="1">
      <c r="A32" s="16"/>
      <c r="C32" t="s">
        <v>46</v>
      </c>
      <c r="D32" s="17">
        <f>D12+D22</f>
        <v>0</v>
      </c>
      <c r="E32" s="26">
        <f t="shared" ref="E32:Q32" si="19">E12+E22</f>
        <v>0</v>
      </c>
      <c r="F32" s="26">
        <f t="shared" si="19"/>
        <v>0</v>
      </c>
      <c r="G32" s="26">
        <f t="shared" si="19"/>
        <v>0</v>
      </c>
      <c r="H32" s="26">
        <f t="shared" si="19"/>
        <v>0</v>
      </c>
      <c r="I32" s="26">
        <f t="shared" si="19"/>
        <v>0</v>
      </c>
      <c r="J32" s="26">
        <f t="shared" si="19"/>
        <v>0</v>
      </c>
      <c r="K32" s="26">
        <f t="shared" si="19"/>
        <v>212.58</v>
      </c>
      <c r="L32" s="26">
        <f t="shared" si="19"/>
        <v>132.52000000000001</v>
      </c>
      <c r="M32" s="26">
        <f t="shared" ref="M32:N32" si="20">M12+M22</f>
        <v>39.129999999999995</v>
      </c>
      <c r="N32" s="26">
        <f t="shared" si="20"/>
        <v>16.939999999999998</v>
      </c>
      <c r="O32" s="26"/>
      <c r="P32" s="26">
        <f t="shared" si="19"/>
        <v>244.07000000000002</v>
      </c>
      <c r="Q32" s="39">
        <f t="shared" si="19"/>
        <v>13.87</v>
      </c>
      <c r="R32" s="211">
        <f t="shared" si="8"/>
        <v>-0.94317204080796491</v>
      </c>
      <c r="T32" s="216"/>
      <c r="U32" s="217"/>
      <c r="V32" s="217">
        <f>M32/M31</f>
        <v>1.1047929889548933E-2</v>
      </c>
      <c r="W32" s="217">
        <f>N32/N31</f>
        <v>6.8690453405651582E-4</v>
      </c>
      <c r="X32" s="217"/>
      <c r="Y32" s="217">
        <f>P32/P31</f>
        <v>1.4925537425141463E-2</v>
      </c>
      <c r="Z32" s="222">
        <f>Q32/Q31</f>
        <v>3.5330198531771705E-3</v>
      </c>
    </row>
    <row r="33" spans="1:26" ht="20.100000000000001" customHeight="1">
      <c r="A33" s="16"/>
      <c r="C33" t="s">
        <v>47</v>
      </c>
      <c r="D33" s="17">
        <f>D13+D23</f>
        <v>0</v>
      </c>
      <c r="E33" s="26">
        <f t="shared" ref="E33:Q33" si="21">E13+E23</f>
        <v>0</v>
      </c>
      <c r="F33" s="26">
        <f t="shared" si="21"/>
        <v>0</v>
      </c>
      <c r="G33" s="26">
        <f t="shared" si="21"/>
        <v>0</v>
      </c>
      <c r="H33" s="26">
        <f t="shared" si="21"/>
        <v>0</v>
      </c>
      <c r="I33" s="26">
        <f t="shared" si="21"/>
        <v>0</v>
      </c>
      <c r="J33" s="26">
        <f t="shared" si="21"/>
        <v>0</v>
      </c>
      <c r="K33" s="26">
        <f t="shared" si="21"/>
        <v>70.81</v>
      </c>
      <c r="L33" s="26">
        <f t="shared" si="21"/>
        <v>140.89999999999998</v>
      </c>
      <c r="M33" s="26">
        <f t="shared" ref="M33:N33" si="22">M13+M23</f>
        <v>3502.7100000000005</v>
      </c>
      <c r="N33" s="26">
        <f t="shared" si="22"/>
        <v>24644.420000000002</v>
      </c>
      <c r="O33" s="26"/>
      <c r="P33" s="26">
        <f t="shared" si="21"/>
        <v>16108.44</v>
      </c>
      <c r="Q33" s="39">
        <f t="shared" si="21"/>
        <v>3911.95</v>
      </c>
      <c r="R33" s="211">
        <f t="shared" si="8"/>
        <v>-0.7571490473317094</v>
      </c>
      <c r="T33" s="216"/>
      <c r="U33" s="217"/>
      <c r="V33" s="217">
        <f>M33/M31</f>
        <v>0.98895207011045105</v>
      </c>
      <c r="W33" s="217">
        <f>N33/N31</f>
        <v>0.99931309546594349</v>
      </c>
      <c r="X33" s="217"/>
      <c r="Y33" s="217">
        <f>P33/P31</f>
        <v>0.98507446257485853</v>
      </c>
      <c r="Z33" s="222">
        <f>Q33/Q31</f>
        <v>0.99646698014682289</v>
      </c>
    </row>
    <row r="34" spans="1:26" ht="20.100000000000001" customHeight="1">
      <c r="A34" s="70"/>
      <c r="B34" s="275" t="s">
        <v>106</v>
      </c>
      <c r="C34" s="275"/>
      <c r="D34" s="272">
        <f>SUM(D35:D36)</f>
        <v>8201.2100000000009</v>
      </c>
      <c r="E34" s="273">
        <f t="shared" ref="E34:Q34" si="23">SUM(E35:E36)</f>
        <v>131.32000000000002</v>
      </c>
      <c r="F34" s="273">
        <f t="shared" si="23"/>
        <v>3459.66</v>
      </c>
      <c r="G34" s="273">
        <f t="shared" si="23"/>
        <v>39986.69</v>
      </c>
      <c r="H34" s="273">
        <f t="shared" si="23"/>
        <v>5042.7400000000007</v>
      </c>
      <c r="I34" s="273">
        <f t="shared" si="23"/>
        <v>14395.410000000002</v>
      </c>
      <c r="J34" s="273">
        <f t="shared" si="23"/>
        <v>3215.6200000000008</v>
      </c>
      <c r="K34" s="273">
        <f t="shared" si="23"/>
        <v>38.130000000000003</v>
      </c>
      <c r="L34" s="273">
        <f t="shared" si="23"/>
        <v>3472.66</v>
      </c>
      <c r="M34" s="273">
        <f t="shared" ref="M34:N34" si="24">SUM(M35:M36)</f>
        <v>6972.95</v>
      </c>
      <c r="N34" s="273">
        <f t="shared" si="24"/>
        <v>5303.95</v>
      </c>
      <c r="O34" s="273"/>
      <c r="P34" s="273">
        <f t="shared" si="23"/>
        <v>684.7600000000001</v>
      </c>
      <c r="Q34" s="274">
        <f t="shared" si="23"/>
        <v>37.339999999999996</v>
      </c>
      <c r="R34" s="83">
        <f t="shared" si="8"/>
        <v>-0.94546994567439679</v>
      </c>
      <c r="S34" s="2"/>
      <c r="T34" s="305">
        <f>D34/D27</f>
        <v>0.1581896896756915</v>
      </c>
      <c r="U34" s="306">
        <f>I34/I27</f>
        <v>0.43232445484222642</v>
      </c>
      <c r="V34" s="306">
        <f>M34/M27</f>
        <v>0.1978342765024079</v>
      </c>
      <c r="W34" s="306">
        <f>N34/N27</f>
        <v>9.9328700946627935E-2</v>
      </c>
      <c r="X34" s="306"/>
      <c r="Y34" s="306">
        <f>P34/P27</f>
        <v>1.5595371220213223E-2</v>
      </c>
      <c r="Z34" s="307">
        <f>Q34/Q27</f>
        <v>9.023861758497868E-4</v>
      </c>
    </row>
    <row r="35" spans="1:26" ht="20.100000000000001" customHeight="1">
      <c r="A35" s="75"/>
      <c r="B35" s="76"/>
      <c r="C35" s="76" t="s">
        <v>46</v>
      </c>
      <c r="D35" s="265">
        <f>D15+D25</f>
        <v>8078.88</v>
      </c>
      <c r="E35" s="79">
        <f t="shared" ref="E35:Q35" si="25">E15+E25</f>
        <v>131.08000000000001</v>
      </c>
      <c r="F35" s="79">
        <f t="shared" si="25"/>
        <v>6.37</v>
      </c>
      <c r="G35" s="79">
        <f t="shared" si="25"/>
        <v>735.49</v>
      </c>
      <c r="H35" s="79">
        <f t="shared" si="25"/>
        <v>57.22</v>
      </c>
      <c r="I35" s="79">
        <f t="shared" si="25"/>
        <v>556.79999999999995</v>
      </c>
      <c r="J35" s="79">
        <f t="shared" si="25"/>
        <v>38.520000000000003</v>
      </c>
      <c r="K35" s="79">
        <f t="shared" si="25"/>
        <v>0</v>
      </c>
      <c r="L35" s="79">
        <f t="shared" si="25"/>
        <v>0</v>
      </c>
      <c r="M35" s="79">
        <f t="shared" ref="M35:N35" si="26">M15+M25</f>
        <v>0</v>
      </c>
      <c r="N35" s="79">
        <f t="shared" si="26"/>
        <v>0</v>
      </c>
      <c r="O35" s="79"/>
      <c r="P35" s="79">
        <f t="shared" si="25"/>
        <v>27.45</v>
      </c>
      <c r="Q35" s="266">
        <f t="shared" si="25"/>
        <v>31.56</v>
      </c>
      <c r="R35" s="211"/>
      <c r="T35" s="308">
        <f>D35/D34</f>
        <v>0.98508390835010917</v>
      </c>
      <c r="U35" s="309">
        <f>I35/I34</f>
        <v>3.8678995596513048E-2</v>
      </c>
      <c r="V35" s="309">
        <f>M35/M34</f>
        <v>0</v>
      </c>
      <c r="W35" s="309">
        <f>N35/N34</f>
        <v>0</v>
      </c>
      <c r="X35" s="309"/>
      <c r="Y35" s="309">
        <f>P35/P34</f>
        <v>4.0087037794263675E-2</v>
      </c>
      <c r="Z35" s="310">
        <f>Q35/Q34</f>
        <v>0.84520621317621858</v>
      </c>
    </row>
    <row r="36" spans="1:26" ht="20.100000000000001" customHeight="1" thickBot="1">
      <c r="A36" s="34"/>
      <c r="B36" s="15"/>
      <c r="C36" s="15" t="s">
        <v>47</v>
      </c>
      <c r="D36" s="40">
        <f>D16+D26</f>
        <v>122.33</v>
      </c>
      <c r="E36" s="30">
        <f t="shared" ref="E36:Q36" si="27">E16+E26</f>
        <v>0.24</v>
      </c>
      <c r="F36" s="30">
        <f t="shared" si="27"/>
        <v>3453.29</v>
      </c>
      <c r="G36" s="30">
        <f t="shared" si="27"/>
        <v>39251.200000000004</v>
      </c>
      <c r="H36" s="30">
        <f t="shared" si="27"/>
        <v>4985.5200000000004</v>
      </c>
      <c r="I36" s="30">
        <f t="shared" si="27"/>
        <v>13838.610000000002</v>
      </c>
      <c r="J36" s="30">
        <f t="shared" si="27"/>
        <v>3177.1000000000008</v>
      </c>
      <c r="K36" s="30">
        <f t="shared" si="27"/>
        <v>38.130000000000003</v>
      </c>
      <c r="L36" s="30">
        <f t="shared" si="27"/>
        <v>3472.66</v>
      </c>
      <c r="M36" s="30">
        <f t="shared" ref="M36:N36" si="28">M16+M26</f>
        <v>6972.95</v>
      </c>
      <c r="N36" s="30">
        <f t="shared" si="28"/>
        <v>5303.95</v>
      </c>
      <c r="O36" s="30"/>
      <c r="P36" s="30">
        <f t="shared" si="27"/>
        <v>657.31000000000006</v>
      </c>
      <c r="Q36" s="41">
        <f t="shared" si="27"/>
        <v>5.78</v>
      </c>
      <c r="R36" s="212">
        <f t="shared" si="8"/>
        <v>-0.99120658441222564</v>
      </c>
      <c r="T36" s="311">
        <f>D36/D34</f>
        <v>1.4916091649890686E-2</v>
      </c>
      <c r="U36" s="230">
        <f>I36/I34</f>
        <v>0.961321004403487</v>
      </c>
      <c r="V36" s="230">
        <f>M36/M34</f>
        <v>1</v>
      </c>
      <c r="W36" s="230">
        <f>N36/N34</f>
        <v>1</v>
      </c>
      <c r="X36" s="230"/>
      <c r="Y36" s="230">
        <f>P36/P34</f>
        <v>0.9599129622057363</v>
      </c>
      <c r="Z36" s="312">
        <f>Q36/Q34</f>
        <v>0.15479378682378148</v>
      </c>
    </row>
    <row r="37" spans="1:26" ht="6.75" customHeight="1" thickBot="1">
      <c r="R37" s="18"/>
      <c r="T37" s="3"/>
      <c r="U37" s="3"/>
      <c r="V37" s="3"/>
      <c r="W37" s="3"/>
      <c r="X37" s="3"/>
      <c r="Y37" s="3"/>
      <c r="Z37" s="3"/>
    </row>
    <row r="38" spans="1:26" ht="20.100000000000001" customHeight="1" thickBot="1">
      <c r="A38" s="42"/>
      <c r="B38" s="43" t="s">
        <v>46</v>
      </c>
      <c r="C38" s="43"/>
      <c r="D38" s="132">
        <f>SUM(D39:D41)</f>
        <v>38378.370000000003</v>
      </c>
      <c r="E38" s="138">
        <f t="shared" ref="E38:Q38" si="29">SUM(E39:E41)</f>
        <v>3558.9</v>
      </c>
      <c r="F38" s="138">
        <f t="shared" si="29"/>
        <v>4675.2499999999991</v>
      </c>
      <c r="G38" s="138">
        <f t="shared" si="29"/>
        <v>9138.67</v>
      </c>
      <c r="H38" s="138">
        <f t="shared" si="29"/>
        <v>18967.030000000006</v>
      </c>
      <c r="I38" s="138">
        <f t="shared" si="29"/>
        <v>16018.699999999999</v>
      </c>
      <c r="J38" s="138">
        <f t="shared" si="29"/>
        <v>13812.870000000004</v>
      </c>
      <c r="K38" s="138">
        <f t="shared" si="29"/>
        <v>12789.259999999998</v>
      </c>
      <c r="L38" s="138">
        <f t="shared" si="29"/>
        <v>10516.030000000004</v>
      </c>
      <c r="M38" s="138">
        <f t="shared" ref="M38:N38" si="30">SUM(M39:M41)</f>
        <v>3631.65</v>
      </c>
      <c r="N38" s="138">
        <f t="shared" si="30"/>
        <v>4464.0699999999988</v>
      </c>
      <c r="O38" s="138"/>
      <c r="P38" s="138">
        <f t="shared" si="29"/>
        <v>13363.020000000004</v>
      </c>
      <c r="Q38" s="44">
        <f t="shared" si="29"/>
        <v>9421.2800000000025</v>
      </c>
      <c r="R38" s="28">
        <f t="shared" ref="R38:R45" si="31">(Q38-P38)/P38</f>
        <v>-0.29497374096573981</v>
      </c>
      <c r="S38" s="2"/>
      <c r="T38" s="296">
        <f>D38/D27</f>
        <v>0.74026423424822285</v>
      </c>
      <c r="U38" s="214">
        <f>I38/I27</f>
        <v>0.48107526946305601</v>
      </c>
      <c r="V38" s="214">
        <f>M38/M27</f>
        <v>0.10303599627990588</v>
      </c>
      <c r="W38" s="214">
        <f>N38/N27</f>
        <v>8.3600010187655102E-2</v>
      </c>
      <c r="X38" s="214"/>
      <c r="Y38" s="214">
        <f>P38/P27</f>
        <v>0.30434204323140041</v>
      </c>
      <c r="Z38" s="215">
        <f>Q38/Q27</f>
        <v>0.22768165053053249</v>
      </c>
    </row>
    <row r="39" spans="1:26" ht="20.100000000000001" customHeight="1">
      <c r="A39" s="16"/>
      <c r="C39" t="s">
        <v>97</v>
      </c>
      <c r="D39" s="25">
        <f>D29</f>
        <v>30299.490000000005</v>
      </c>
      <c r="E39" s="23">
        <f t="shared" ref="E39:Q39" si="32">E29</f>
        <v>3427.82</v>
      </c>
      <c r="F39" s="23">
        <f t="shared" si="32"/>
        <v>4668.8799999999992</v>
      </c>
      <c r="G39" s="23">
        <f t="shared" si="32"/>
        <v>8403.18</v>
      </c>
      <c r="H39" s="23">
        <f t="shared" si="32"/>
        <v>18909.810000000005</v>
      </c>
      <c r="I39" s="23">
        <f t="shared" si="32"/>
        <v>15461.9</v>
      </c>
      <c r="J39" s="23">
        <f t="shared" si="32"/>
        <v>13774.350000000004</v>
      </c>
      <c r="K39" s="23">
        <f t="shared" si="32"/>
        <v>12576.679999999998</v>
      </c>
      <c r="L39" s="23">
        <f t="shared" si="32"/>
        <v>10383.510000000004</v>
      </c>
      <c r="M39" s="23">
        <f t="shared" ref="M39:N39" si="33">M29</f>
        <v>3592.52</v>
      </c>
      <c r="N39" s="23">
        <f t="shared" si="33"/>
        <v>4447.1299999999992</v>
      </c>
      <c r="O39" s="23"/>
      <c r="P39" s="23">
        <f t="shared" si="32"/>
        <v>13091.500000000004</v>
      </c>
      <c r="Q39" s="45">
        <f t="shared" si="32"/>
        <v>9375.8500000000022</v>
      </c>
      <c r="R39" s="27">
        <f t="shared" si="31"/>
        <v>-0.28382156360997596</v>
      </c>
      <c r="T39" s="223">
        <f>D39/D38</f>
        <v>0.78949392587543465</v>
      </c>
      <c r="U39" s="224">
        <f>I39/I38</f>
        <v>0.96524062501950847</v>
      </c>
      <c r="V39" s="224">
        <f>M39/M38</f>
        <v>0.98922528327344317</v>
      </c>
      <c r="W39" s="224">
        <f>N39/N38</f>
        <v>0.99620525663800086</v>
      </c>
      <c r="X39" s="224"/>
      <c r="Y39" s="224">
        <f>P39/P38</f>
        <v>0.97968123971976395</v>
      </c>
      <c r="Z39" s="360">
        <f>Q39/Q38</f>
        <v>0.99517793760508122</v>
      </c>
    </row>
    <row r="40" spans="1:26" ht="20.100000000000001" customHeight="1">
      <c r="A40" s="16"/>
      <c r="C40" t="s">
        <v>123</v>
      </c>
      <c r="D40" s="25">
        <f>D32</f>
        <v>0</v>
      </c>
      <c r="E40" s="26">
        <f t="shared" ref="E40:Q40" si="34">E32</f>
        <v>0</v>
      </c>
      <c r="F40" s="26">
        <f t="shared" si="34"/>
        <v>0</v>
      </c>
      <c r="G40" s="26">
        <f t="shared" si="34"/>
        <v>0</v>
      </c>
      <c r="H40" s="26">
        <f t="shared" si="34"/>
        <v>0</v>
      </c>
      <c r="I40" s="26">
        <f t="shared" si="34"/>
        <v>0</v>
      </c>
      <c r="J40" s="26">
        <f t="shared" si="34"/>
        <v>0</v>
      </c>
      <c r="K40" s="26">
        <f t="shared" si="34"/>
        <v>212.58</v>
      </c>
      <c r="L40" s="26">
        <f t="shared" si="34"/>
        <v>132.52000000000001</v>
      </c>
      <c r="M40" s="26">
        <f t="shared" ref="M40:N40" si="35">M32</f>
        <v>39.129999999999995</v>
      </c>
      <c r="N40" s="26">
        <f t="shared" si="35"/>
        <v>16.939999999999998</v>
      </c>
      <c r="O40" s="26"/>
      <c r="P40" s="26">
        <f t="shared" si="34"/>
        <v>244.07000000000002</v>
      </c>
      <c r="Q40" s="45">
        <f t="shared" si="34"/>
        <v>13.87</v>
      </c>
      <c r="R40" s="27">
        <f t="shared" si="31"/>
        <v>-0.94317204080796491</v>
      </c>
      <c r="T40" s="223">
        <f>D40/D38</f>
        <v>0</v>
      </c>
      <c r="U40" s="217">
        <f>I40/I38</f>
        <v>0</v>
      </c>
      <c r="V40" s="217">
        <f>M40/M38</f>
        <v>1.0774716726556798E-2</v>
      </c>
      <c r="W40" s="217">
        <f>N40/N38</f>
        <v>3.7947433619992523E-3</v>
      </c>
      <c r="X40" s="217"/>
      <c r="Y40" s="217">
        <f>P40/P38</f>
        <v>1.8264583903937877E-2</v>
      </c>
      <c r="Z40" s="222">
        <f>Q40/Q38</f>
        <v>1.4721991067031227E-3</v>
      </c>
    </row>
    <row r="41" spans="1:26" ht="20.100000000000001" customHeight="1" thickBot="1">
      <c r="A41" s="16"/>
      <c r="C41" t="s">
        <v>106</v>
      </c>
      <c r="D41" s="25">
        <f>D35</f>
        <v>8078.88</v>
      </c>
      <c r="E41" s="26">
        <f t="shared" ref="E41:Q41" si="36">E35</f>
        <v>131.08000000000001</v>
      </c>
      <c r="F41" s="26">
        <f t="shared" si="36"/>
        <v>6.37</v>
      </c>
      <c r="G41" s="26">
        <f t="shared" si="36"/>
        <v>735.49</v>
      </c>
      <c r="H41" s="26">
        <f t="shared" si="36"/>
        <v>57.22</v>
      </c>
      <c r="I41" s="26">
        <f t="shared" si="36"/>
        <v>556.79999999999995</v>
      </c>
      <c r="J41" s="26">
        <f t="shared" si="36"/>
        <v>38.520000000000003</v>
      </c>
      <c r="K41" s="26">
        <f t="shared" si="36"/>
        <v>0</v>
      </c>
      <c r="L41" s="26">
        <f t="shared" si="36"/>
        <v>0</v>
      </c>
      <c r="M41" s="26">
        <f t="shared" ref="M41:N41" si="37">M35</f>
        <v>0</v>
      </c>
      <c r="N41" s="26">
        <f t="shared" si="37"/>
        <v>0</v>
      </c>
      <c r="O41" s="26"/>
      <c r="P41" s="26">
        <f t="shared" si="36"/>
        <v>27.45</v>
      </c>
      <c r="Q41" s="45">
        <f t="shared" si="36"/>
        <v>31.56</v>
      </c>
      <c r="R41" s="27"/>
      <c r="T41" s="223">
        <f>D41/D38</f>
        <v>0.21050607412456546</v>
      </c>
      <c r="U41" s="217">
        <f>I41/I38</f>
        <v>3.4759374980491552E-2</v>
      </c>
      <c r="V41" s="217">
        <f>P41/P38</f>
        <v>2.0541763762981714E-3</v>
      </c>
      <c r="W41" s="217">
        <f>Q41/Q38</f>
        <v>3.3498632882156131E-3</v>
      </c>
      <c r="X41" s="217"/>
      <c r="Y41" s="217">
        <f>Q41/Q38</f>
        <v>3.3498632882156131E-3</v>
      </c>
      <c r="Z41" s="222">
        <f>R41/R38</f>
        <v>0</v>
      </c>
    </row>
    <row r="42" spans="1:26" ht="20.100000000000001" customHeight="1" thickBot="1">
      <c r="A42" s="116"/>
      <c r="B42" s="43" t="s">
        <v>47</v>
      </c>
      <c r="C42" s="43"/>
      <c r="D42" s="132">
        <f>SUM(D43:D45)</f>
        <v>13465.78</v>
      </c>
      <c r="E42" s="138">
        <f t="shared" ref="E42:Q42" si="38">SUM(E43:E45)</f>
        <v>4198.119999999999</v>
      </c>
      <c r="F42" s="138">
        <f t="shared" si="38"/>
        <v>7062.92</v>
      </c>
      <c r="G42" s="138">
        <f t="shared" si="38"/>
        <v>43434.880000000005</v>
      </c>
      <c r="H42" s="138">
        <f t="shared" si="38"/>
        <v>10272.630000000001</v>
      </c>
      <c r="I42" s="138">
        <f t="shared" si="38"/>
        <v>17279.000000000004</v>
      </c>
      <c r="J42" s="138">
        <f t="shared" si="38"/>
        <v>7145.8200000000006</v>
      </c>
      <c r="K42" s="138">
        <f t="shared" si="38"/>
        <v>4717.5400000000009</v>
      </c>
      <c r="L42" s="138">
        <f t="shared" si="38"/>
        <v>24313.779999999988</v>
      </c>
      <c r="M42" s="138">
        <f t="shared" ref="M42:N42" si="39">SUM(M43:M45)</f>
        <v>31614.76999999999</v>
      </c>
      <c r="N42" s="138">
        <f t="shared" si="39"/>
        <v>48933.889999999992</v>
      </c>
      <c r="O42" s="138"/>
      <c r="P42" s="138">
        <f t="shared" si="38"/>
        <v>28016.160000000007</v>
      </c>
      <c r="Q42" s="67">
        <f t="shared" si="38"/>
        <v>11276.980000000005</v>
      </c>
      <c r="R42" s="28">
        <f t="shared" si="31"/>
        <v>-0.59748302408324327</v>
      </c>
      <c r="S42" s="2"/>
      <c r="T42" s="296">
        <f>D42/D27</f>
        <v>0.2597357657517772</v>
      </c>
      <c r="U42" s="214">
        <f>I42/I27</f>
        <v>0.5189247305369441</v>
      </c>
      <c r="V42" s="214">
        <f>M42/M27</f>
        <v>0.89696400372009388</v>
      </c>
      <c r="W42" s="214">
        <f>N42/N27</f>
        <v>0.91639998981234483</v>
      </c>
      <c r="X42" s="214"/>
      <c r="Y42" s="214">
        <f>P42/P27</f>
        <v>0.63806649828390816</v>
      </c>
      <c r="Z42" s="215">
        <f>Q42/Q27</f>
        <v>0.27252787512947335</v>
      </c>
    </row>
    <row r="43" spans="1:26" ht="20.100000000000001" customHeight="1">
      <c r="A43" s="16"/>
      <c r="C43" t="s">
        <v>97</v>
      </c>
      <c r="D43" s="25">
        <f>D30</f>
        <v>13343.45</v>
      </c>
      <c r="E43" s="26">
        <f t="shared" ref="E43:Q43" si="40">E30</f>
        <v>4197.8799999999992</v>
      </c>
      <c r="F43" s="26">
        <f t="shared" si="40"/>
        <v>3609.6299999999997</v>
      </c>
      <c r="G43" s="26">
        <f t="shared" si="40"/>
        <v>4183.6800000000012</v>
      </c>
      <c r="H43" s="26">
        <f t="shared" si="40"/>
        <v>5287.1100000000015</v>
      </c>
      <c r="I43" s="26">
        <f t="shared" si="40"/>
        <v>3440.39</v>
      </c>
      <c r="J43" s="26">
        <f t="shared" si="40"/>
        <v>3968.72</v>
      </c>
      <c r="K43" s="26">
        <f t="shared" si="40"/>
        <v>4608.6000000000004</v>
      </c>
      <c r="L43" s="26">
        <f t="shared" si="40"/>
        <v>20700.219999999987</v>
      </c>
      <c r="M43" s="26">
        <f t="shared" ref="M43:N43" si="41">M30</f>
        <v>21139.10999999999</v>
      </c>
      <c r="N43" s="26">
        <f t="shared" si="41"/>
        <v>18985.519999999993</v>
      </c>
      <c r="O43" s="26"/>
      <c r="P43" s="26">
        <f t="shared" si="40"/>
        <v>11250.410000000007</v>
      </c>
      <c r="Q43" s="45">
        <f t="shared" si="40"/>
        <v>7359.2500000000036</v>
      </c>
      <c r="R43" s="27">
        <f t="shared" si="31"/>
        <v>-0.34586828391143087</v>
      </c>
      <c r="T43" s="223">
        <f>D43/D42</f>
        <v>0.99091549097044507</v>
      </c>
      <c r="U43" s="217">
        <f>I43/I42</f>
        <v>0.1991081659818276</v>
      </c>
      <c r="V43" s="217">
        <f>M43/M42</f>
        <v>0.66864664838618137</v>
      </c>
      <c r="W43" s="217">
        <f>N43/N42</f>
        <v>0.38798305223639479</v>
      </c>
      <c r="X43" s="217"/>
      <c r="Y43" s="217">
        <f>P43/P42</f>
        <v>0.40156859469677514</v>
      </c>
      <c r="Z43" s="222">
        <f>Q43/Q42</f>
        <v>0.65259049851999384</v>
      </c>
    </row>
    <row r="44" spans="1:26" ht="20.100000000000001" customHeight="1">
      <c r="A44" s="16"/>
      <c r="C44" t="s">
        <v>123</v>
      </c>
      <c r="D44" s="25">
        <f>D33</f>
        <v>0</v>
      </c>
      <c r="E44" s="26">
        <f t="shared" ref="E44:Q44" si="42">E33</f>
        <v>0</v>
      </c>
      <c r="F44" s="26">
        <f t="shared" si="42"/>
        <v>0</v>
      </c>
      <c r="G44" s="26">
        <f t="shared" si="42"/>
        <v>0</v>
      </c>
      <c r="H44" s="26">
        <f t="shared" si="42"/>
        <v>0</v>
      </c>
      <c r="I44" s="26">
        <f t="shared" si="42"/>
        <v>0</v>
      </c>
      <c r="J44" s="26">
        <f t="shared" si="42"/>
        <v>0</v>
      </c>
      <c r="K44" s="26">
        <f t="shared" si="42"/>
        <v>70.81</v>
      </c>
      <c r="L44" s="26">
        <f t="shared" si="42"/>
        <v>140.89999999999998</v>
      </c>
      <c r="M44" s="26">
        <f t="shared" ref="M44:N44" si="43">M33</f>
        <v>3502.7100000000005</v>
      </c>
      <c r="N44" s="26">
        <f t="shared" si="43"/>
        <v>24644.420000000002</v>
      </c>
      <c r="O44" s="26"/>
      <c r="P44" s="26">
        <f t="shared" si="42"/>
        <v>16108.44</v>
      </c>
      <c r="Q44" s="45">
        <f t="shared" si="42"/>
        <v>3911.95</v>
      </c>
      <c r="R44" s="27">
        <f t="shared" si="31"/>
        <v>-0.7571490473317094</v>
      </c>
      <c r="T44" s="223">
        <f>D44/D42</f>
        <v>0</v>
      </c>
      <c r="U44" s="217">
        <f>I44/I42</f>
        <v>0</v>
      </c>
      <c r="V44" s="217">
        <f>M44/M42</f>
        <v>0.11079346773675727</v>
      </c>
      <c r="W44" s="217">
        <f>N44/N42</f>
        <v>0.50362683203808256</v>
      </c>
      <c r="X44" s="217"/>
      <c r="Y44" s="217">
        <f>P44/P42</f>
        <v>0.57496958898007422</v>
      </c>
      <c r="Z44" s="222">
        <f>Q44/Q42</f>
        <v>0.34689695290760453</v>
      </c>
    </row>
    <row r="45" spans="1:26" ht="20.100000000000001" customHeight="1" thickBot="1">
      <c r="A45" s="34"/>
      <c r="B45" s="15"/>
      <c r="C45" s="99" t="s">
        <v>106</v>
      </c>
      <c r="D45" s="29">
        <f>D36</f>
        <v>122.33</v>
      </c>
      <c r="E45" s="30">
        <f t="shared" ref="E45:Q45" si="44">E36</f>
        <v>0.24</v>
      </c>
      <c r="F45" s="30">
        <f t="shared" si="44"/>
        <v>3453.29</v>
      </c>
      <c r="G45" s="30">
        <f t="shared" si="44"/>
        <v>39251.200000000004</v>
      </c>
      <c r="H45" s="30">
        <f t="shared" si="44"/>
        <v>4985.5200000000004</v>
      </c>
      <c r="I45" s="30">
        <f t="shared" si="44"/>
        <v>13838.610000000002</v>
      </c>
      <c r="J45" s="30">
        <f t="shared" si="44"/>
        <v>3177.1000000000008</v>
      </c>
      <c r="K45" s="30">
        <f t="shared" si="44"/>
        <v>38.130000000000003</v>
      </c>
      <c r="L45" s="30">
        <f t="shared" si="44"/>
        <v>3472.66</v>
      </c>
      <c r="M45" s="30">
        <f t="shared" ref="M45:N45" si="45">M36</f>
        <v>6972.95</v>
      </c>
      <c r="N45" s="30">
        <f t="shared" si="45"/>
        <v>5303.95</v>
      </c>
      <c r="O45" s="30"/>
      <c r="P45" s="30">
        <f t="shared" si="44"/>
        <v>657.31000000000006</v>
      </c>
      <c r="Q45" s="98">
        <f t="shared" si="44"/>
        <v>5.78</v>
      </c>
      <c r="R45" s="31">
        <f t="shared" si="31"/>
        <v>-0.99120658441222564</v>
      </c>
      <c r="T45" s="229">
        <f>D45/D42</f>
        <v>9.0845090295549151E-3</v>
      </c>
      <c r="U45" s="230">
        <f>I45/I42</f>
        <v>0.80089183401817232</v>
      </c>
      <c r="V45" s="230">
        <f>M45/M42</f>
        <v>0.22055988387706132</v>
      </c>
      <c r="W45" s="230">
        <f>N45/N42</f>
        <v>0.10839011572552275</v>
      </c>
      <c r="X45" s="230"/>
      <c r="Y45" s="230">
        <f>P45/P42</f>
        <v>2.3461816323150635E-2</v>
      </c>
      <c r="Z45" s="312">
        <f>Q45/Q42</f>
        <v>5.1254857240147608E-4</v>
      </c>
    </row>
    <row r="47" spans="1:26" ht="15.75" thickBot="1"/>
    <row r="48" spans="1:26">
      <c r="A48" s="481" t="s">
        <v>71</v>
      </c>
      <c r="B48" s="462"/>
      <c r="C48" s="462"/>
      <c r="D48" s="530" t="s">
        <v>124</v>
      </c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1"/>
      <c r="P48" s="531"/>
      <c r="Q48" s="532"/>
      <c r="R48" s="492" t="s">
        <v>175</v>
      </c>
      <c r="T48" s="538" t="s">
        <v>116</v>
      </c>
      <c r="U48" s="531"/>
      <c r="V48" s="531"/>
      <c r="W48" s="531"/>
      <c r="X48" s="531"/>
      <c r="Y48" s="531"/>
      <c r="Z48" s="539"/>
    </row>
    <row r="49" spans="1:26" ht="15.75" customHeight="1">
      <c r="A49" s="490"/>
      <c r="B49" s="463"/>
      <c r="C49" s="463"/>
      <c r="D49" s="533" t="s">
        <v>67</v>
      </c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534"/>
      <c r="P49" s="534"/>
      <c r="Q49" s="535"/>
      <c r="R49" s="493"/>
      <c r="T49" s="540" t="s">
        <v>67</v>
      </c>
      <c r="U49" s="534"/>
      <c r="V49" s="534"/>
      <c r="W49" s="534"/>
      <c r="X49" s="534"/>
      <c r="Y49" s="534"/>
      <c r="Z49" s="541"/>
    </row>
    <row r="50" spans="1:26" ht="21.75" customHeight="1" thickBot="1">
      <c r="A50" s="490"/>
      <c r="B50" s="463"/>
      <c r="C50" s="463"/>
      <c r="D50" s="61">
        <v>2010</v>
      </c>
      <c r="E50" s="62">
        <v>2011</v>
      </c>
      <c r="F50" s="62">
        <v>2012</v>
      </c>
      <c r="G50" s="59">
        <v>2013</v>
      </c>
      <c r="H50" s="59">
        <v>2014</v>
      </c>
      <c r="I50" s="59">
        <v>2015</v>
      </c>
      <c r="J50" s="59">
        <v>2016</v>
      </c>
      <c r="K50" s="59">
        <v>2017</v>
      </c>
      <c r="L50" s="59">
        <v>2018</v>
      </c>
      <c r="M50" s="59">
        <v>2019</v>
      </c>
      <c r="N50" s="59">
        <v>2020</v>
      </c>
      <c r="O50" s="59">
        <v>2021</v>
      </c>
      <c r="P50" s="59">
        <v>2022</v>
      </c>
      <c r="Q50" s="60">
        <v>2023</v>
      </c>
      <c r="R50" s="494"/>
      <c r="T50" s="51">
        <v>2010</v>
      </c>
      <c r="U50" s="37">
        <v>2015</v>
      </c>
      <c r="V50" s="37">
        <v>2019</v>
      </c>
      <c r="W50" s="95">
        <v>2020</v>
      </c>
      <c r="X50" s="95">
        <v>2021</v>
      </c>
      <c r="Y50" s="95">
        <v>2022</v>
      </c>
      <c r="Z50" s="276">
        <v>2023</v>
      </c>
    </row>
    <row r="51" spans="1:26" ht="18.75" customHeight="1" thickBot="1">
      <c r="A51" s="42" t="s">
        <v>44</v>
      </c>
      <c r="B51" s="43"/>
      <c r="C51" s="43"/>
      <c r="D51" s="132">
        <v>5968.7559999999994</v>
      </c>
      <c r="E51" s="138">
        <v>2984.5</v>
      </c>
      <c r="F51" s="138">
        <v>3981.9109999999991</v>
      </c>
      <c r="G51" s="138">
        <v>7606.6939999999986</v>
      </c>
      <c r="H51" s="138">
        <v>7323.3489999999993</v>
      </c>
      <c r="I51" s="138">
        <v>5852.7629999999981</v>
      </c>
      <c r="J51" s="138">
        <v>7318.4509999999982</v>
      </c>
      <c r="K51" s="138">
        <v>9386.18</v>
      </c>
      <c r="L51" s="138">
        <v>10567.596000000001</v>
      </c>
      <c r="M51" s="138">
        <v>10008.924000000001</v>
      </c>
      <c r="N51" s="138">
        <v>14554.447000000002</v>
      </c>
      <c r="O51" s="138">
        <v>15594.672000000006</v>
      </c>
      <c r="P51" s="138">
        <v>20423.071999999996</v>
      </c>
      <c r="Q51" s="163">
        <v>16432.662000000004</v>
      </c>
      <c r="R51" s="28">
        <f t="shared" ref="R51:R58" si="46">(Q51-P51)/P51</f>
        <v>-0.1953873540670078</v>
      </c>
      <c r="T51" s="296">
        <f>D51/$D$71</f>
        <v>0.99412809203713981</v>
      </c>
      <c r="U51" s="214">
        <f t="shared" ref="U51:U70" si="47">I51/$I$71</f>
        <v>0.98151596273207553</v>
      </c>
      <c r="V51" s="214">
        <f>M51/$M$71</f>
        <v>0.95328587535623477</v>
      </c>
      <c r="W51" s="214">
        <f>N51/$N$71</f>
        <v>0.95198733844707206</v>
      </c>
      <c r="X51" s="214"/>
      <c r="Y51" s="214">
        <f>P51/$P$71</f>
        <v>1.2124667237742432</v>
      </c>
      <c r="Z51" s="297">
        <f>Q51/$Q$71</f>
        <v>0.77269849091932497</v>
      </c>
    </row>
    <row r="52" spans="1:26" ht="20.100000000000001" customHeight="1" thickBot="1">
      <c r="A52" s="69"/>
      <c r="B52" s="68" t="s">
        <v>97</v>
      </c>
      <c r="C52" s="68"/>
      <c r="D52" s="72">
        <v>5698.3929999999991</v>
      </c>
      <c r="E52" s="77">
        <v>2962.6610000000001</v>
      </c>
      <c r="F52" s="77">
        <v>3739.5899999999992</v>
      </c>
      <c r="G52" s="77">
        <v>4842.1329999999989</v>
      </c>
      <c r="H52" s="77">
        <v>6931.0779999999995</v>
      </c>
      <c r="I52" s="77">
        <v>5049.7539999999981</v>
      </c>
      <c r="J52" s="77">
        <v>7086.7179999999989</v>
      </c>
      <c r="K52" s="77">
        <v>9261.7340000000004</v>
      </c>
      <c r="L52" s="77">
        <v>10179.816000000003</v>
      </c>
      <c r="M52" s="77">
        <v>9220.9900000000016</v>
      </c>
      <c r="N52" s="77">
        <v>12154.471000000001</v>
      </c>
      <c r="O52" s="77">
        <v>14347.879000000006</v>
      </c>
      <c r="P52" s="77">
        <v>18726.621999999999</v>
      </c>
      <c r="Q52" s="73">
        <v>15826.463000000003</v>
      </c>
      <c r="R52" s="81">
        <f t="shared" si="46"/>
        <v>-0.15486824051876499</v>
      </c>
      <c r="T52" s="298">
        <f t="shared" ref="T52:T70" si="48">D52/$D$71</f>
        <v>0.94909769485765427</v>
      </c>
      <c r="U52" s="299">
        <f t="shared" si="47"/>
        <v>0.84685030965206498</v>
      </c>
      <c r="V52" s="299">
        <f t="shared" ref="V52:V70" si="49">M52/$M$71</f>
        <v>0.87824021081597659</v>
      </c>
      <c r="W52" s="214">
        <f t="shared" ref="W52:W70" si="50">N52/$N$71</f>
        <v>0.79500804788544155</v>
      </c>
      <c r="X52" s="432"/>
      <c r="Y52" s="299">
        <f t="shared" ref="Y52:Y70" si="51">P52/$P$71</f>
        <v>1.1117527286638693</v>
      </c>
      <c r="Z52" s="300">
        <f t="shared" ref="Z52:Z70" si="52">Q52/$Q$71</f>
        <v>0.74419373298681202</v>
      </c>
    </row>
    <row r="53" spans="1:26" ht="20.100000000000001" customHeight="1" thickBot="1">
      <c r="A53" s="16"/>
      <c r="C53" t="s">
        <v>46</v>
      </c>
      <c r="D53" s="25">
        <v>2426.77</v>
      </c>
      <c r="E53" s="26">
        <v>1019.0169999999999</v>
      </c>
      <c r="F53" s="26">
        <v>1118.3</v>
      </c>
      <c r="G53" s="26">
        <v>1531.4359999999999</v>
      </c>
      <c r="H53" s="26">
        <v>1496.3870000000004</v>
      </c>
      <c r="I53" s="26">
        <v>1276.3979999999995</v>
      </c>
      <c r="J53" s="26">
        <v>1422.3450000000003</v>
      </c>
      <c r="K53" s="26">
        <v>1680.6860000000006</v>
      </c>
      <c r="L53" s="26">
        <v>1795.117</v>
      </c>
      <c r="M53" s="26">
        <v>1748.7660000000008</v>
      </c>
      <c r="N53" s="26">
        <v>2354.0059999999999</v>
      </c>
      <c r="O53" s="26">
        <v>4619.577000000003</v>
      </c>
      <c r="P53" s="26">
        <v>5774.0230000000001</v>
      </c>
      <c r="Q53" s="66">
        <v>4071.2619999999997</v>
      </c>
      <c r="R53" s="211">
        <f t="shared" si="46"/>
        <v>-0.29490028009933461</v>
      </c>
      <c r="T53" s="223">
        <f t="shared" si="48"/>
        <v>0.40419146467253309</v>
      </c>
      <c r="U53" s="217">
        <f t="shared" si="47"/>
        <v>0.21405360370807694</v>
      </c>
      <c r="V53" s="217">
        <f t="shared" si="49"/>
        <v>0.16655875567675624</v>
      </c>
      <c r="W53" s="214">
        <f t="shared" si="50"/>
        <v>0.15397245299862219</v>
      </c>
      <c r="X53" s="386"/>
      <c r="Y53" s="217">
        <f t="shared" si="51"/>
        <v>0.34278930955182102</v>
      </c>
      <c r="Z53" s="228">
        <f t="shared" si="52"/>
        <v>0.19143934217944675</v>
      </c>
    </row>
    <row r="54" spans="1:26" ht="20.100000000000001" customHeight="1" thickBot="1">
      <c r="A54" s="16"/>
      <c r="C54" t="s">
        <v>47</v>
      </c>
      <c r="D54" s="25">
        <v>3271.6229999999991</v>
      </c>
      <c r="E54" s="26">
        <v>1943.6440000000002</v>
      </c>
      <c r="F54" s="26">
        <v>2621.2899999999995</v>
      </c>
      <c r="G54" s="26">
        <v>3310.6969999999988</v>
      </c>
      <c r="H54" s="26">
        <v>5434.6909999999989</v>
      </c>
      <c r="I54" s="26">
        <v>3773.3559999999984</v>
      </c>
      <c r="J54" s="26">
        <v>5664.3729999999987</v>
      </c>
      <c r="K54" s="26">
        <v>7581.0480000000007</v>
      </c>
      <c r="L54" s="26">
        <v>8384.6990000000023</v>
      </c>
      <c r="M54" s="26">
        <v>7472.2240000000002</v>
      </c>
      <c r="N54" s="26">
        <v>9800.465000000002</v>
      </c>
      <c r="O54" s="26">
        <v>9728.3020000000033</v>
      </c>
      <c r="P54" s="26">
        <v>12952.598999999998</v>
      </c>
      <c r="Q54" s="66">
        <v>11755.201000000005</v>
      </c>
      <c r="R54" s="211">
        <f t="shared" si="46"/>
        <v>-9.2444612853373589E-2</v>
      </c>
      <c r="T54" s="223">
        <f t="shared" si="48"/>
        <v>0.54490623018512119</v>
      </c>
      <c r="U54" s="217">
        <f t="shared" si="47"/>
        <v>0.63279670594398796</v>
      </c>
      <c r="V54" s="217">
        <f t="shared" si="49"/>
        <v>0.71168145513922032</v>
      </c>
      <c r="W54" s="214">
        <f t="shared" si="50"/>
        <v>0.64103559488681938</v>
      </c>
      <c r="X54" s="386"/>
      <c r="Y54" s="217">
        <f t="shared" si="51"/>
        <v>0.76896341911204835</v>
      </c>
      <c r="Z54" s="228">
        <f t="shared" si="52"/>
        <v>0.55275439080736533</v>
      </c>
    </row>
    <row r="55" spans="1:26" ht="20.100000000000001" customHeight="1" thickBot="1">
      <c r="A55" s="264"/>
      <c r="B55" s="536" t="s">
        <v>105</v>
      </c>
      <c r="C55" s="537"/>
      <c r="D55" s="133"/>
      <c r="E55" s="78"/>
      <c r="F55" s="78"/>
      <c r="G55" s="78"/>
      <c r="H55" s="78"/>
      <c r="I55" s="78"/>
      <c r="J55" s="78"/>
      <c r="K55" s="78">
        <v>109.95</v>
      </c>
      <c r="L55" s="78">
        <v>94.227000000000004</v>
      </c>
      <c r="M55" s="78">
        <v>266.76400000000001</v>
      </c>
      <c r="N55" s="78">
        <v>1842.028</v>
      </c>
      <c r="O55" s="78">
        <v>1077.9580000000001</v>
      </c>
      <c r="P55" s="78">
        <v>1648.0599999999997</v>
      </c>
      <c r="Q55" s="74">
        <v>563.11099999999999</v>
      </c>
      <c r="R55" s="83">
        <f t="shared" si="46"/>
        <v>-0.65831887188573224</v>
      </c>
      <c r="T55" s="226">
        <f t="shared" si="48"/>
        <v>0</v>
      </c>
      <c r="U55" s="220">
        <f t="shared" si="47"/>
        <v>0</v>
      </c>
      <c r="V55" s="220">
        <f t="shared" si="49"/>
        <v>2.5407561617365723E-2</v>
      </c>
      <c r="W55" s="214">
        <f t="shared" si="50"/>
        <v>0.12048464177752566</v>
      </c>
      <c r="X55" s="386"/>
      <c r="Y55" s="220">
        <f t="shared" si="51"/>
        <v>9.7841201792922203E-2</v>
      </c>
      <c r="Z55" s="301">
        <f t="shared" si="52"/>
        <v>2.6478669123728819E-2</v>
      </c>
    </row>
    <row r="56" spans="1:26" ht="20.100000000000001" customHeight="1" thickBot="1">
      <c r="A56" s="16"/>
      <c r="C56" t="s">
        <v>46</v>
      </c>
      <c r="D56" s="25"/>
      <c r="E56" s="26"/>
      <c r="F56" s="26"/>
      <c r="G56" s="26"/>
      <c r="H56" s="26"/>
      <c r="I56" s="26"/>
      <c r="J56" s="26"/>
      <c r="K56" s="26">
        <v>64.619</v>
      </c>
      <c r="L56" s="26">
        <v>42.579000000000001</v>
      </c>
      <c r="M56" s="26">
        <v>8.4469999999999992</v>
      </c>
      <c r="N56" s="26">
        <v>4.0460000000000003</v>
      </c>
      <c r="O56" s="26">
        <v>28.739000000000001</v>
      </c>
      <c r="P56" s="26">
        <v>66.298000000000002</v>
      </c>
      <c r="Q56" s="66">
        <v>3.5030000000000001</v>
      </c>
      <c r="R56" s="211">
        <f t="shared" si="46"/>
        <v>-0.94716281034118677</v>
      </c>
      <c r="T56" s="223">
        <f t="shared" si="48"/>
        <v>0</v>
      </c>
      <c r="U56" s="217">
        <f t="shared" si="47"/>
        <v>0</v>
      </c>
      <c r="V56" s="217">
        <f t="shared" si="49"/>
        <v>8.0452262292471334E-4</v>
      </c>
      <c r="W56" s="214">
        <f t="shared" si="50"/>
        <v>2.646435671074863E-4</v>
      </c>
      <c r="X56" s="386"/>
      <c r="Y56" s="217">
        <f t="shared" si="51"/>
        <v>3.9359465046582996E-3</v>
      </c>
      <c r="Z56" s="228">
        <f t="shared" si="52"/>
        <v>1.6471846215119587E-4</v>
      </c>
    </row>
    <row r="57" spans="1:26" ht="20.100000000000001" customHeight="1" thickBot="1">
      <c r="A57" s="16"/>
      <c r="C57" t="s">
        <v>47</v>
      </c>
      <c r="D57" s="25"/>
      <c r="E57" s="26"/>
      <c r="F57" s="26"/>
      <c r="G57" s="26"/>
      <c r="H57" s="26"/>
      <c r="I57" s="26"/>
      <c r="J57" s="26"/>
      <c r="K57" s="26">
        <v>45.331000000000003</v>
      </c>
      <c r="L57" s="26">
        <v>51.647999999999996</v>
      </c>
      <c r="M57" s="26">
        <v>258.31700000000001</v>
      </c>
      <c r="N57" s="26">
        <v>1837.982</v>
      </c>
      <c r="O57" s="26">
        <v>1049.2190000000001</v>
      </c>
      <c r="P57" s="26">
        <v>1581.7619999999997</v>
      </c>
      <c r="Q57" s="66">
        <v>559.60799999999995</v>
      </c>
      <c r="R57" s="211">
        <f t="shared" si="46"/>
        <v>-0.64621226202172</v>
      </c>
      <c r="T57" s="223">
        <f t="shared" si="48"/>
        <v>0</v>
      </c>
      <c r="U57" s="217">
        <f t="shared" si="47"/>
        <v>0</v>
      </c>
      <c r="V57" s="217">
        <f t="shared" si="49"/>
        <v>2.4603038994441009E-2</v>
      </c>
      <c r="W57" s="214">
        <f t="shared" si="50"/>
        <v>0.12021999821041816</v>
      </c>
      <c r="X57" s="386"/>
      <c r="Y57" s="217">
        <f t="shared" si="51"/>
        <v>9.3905255288263906E-2</v>
      </c>
      <c r="Z57" s="228">
        <f t="shared" si="52"/>
        <v>2.6313950661577622E-2</v>
      </c>
    </row>
    <row r="58" spans="1:26" ht="20.100000000000001" customHeight="1" thickBot="1">
      <c r="A58" s="70"/>
      <c r="B58" s="71" t="s">
        <v>106</v>
      </c>
      <c r="C58" s="71"/>
      <c r="D58" s="133">
        <v>270.363</v>
      </c>
      <c r="E58" s="78">
        <v>21.839000000000002</v>
      </c>
      <c r="F58" s="78">
        <v>242.321</v>
      </c>
      <c r="G58" s="78">
        <v>2764.5609999999997</v>
      </c>
      <c r="H58" s="78">
        <v>392.27100000000002</v>
      </c>
      <c r="I58" s="78">
        <v>803.00900000000001</v>
      </c>
      <c r="J58" s="78">
        <v>231.733</v>
      </c>
      <c r="K58" s="78">
        <v>14.495999999999999</v>
      </c>
      <c r="L58" s="78">
        <v>293.553</v>
      </c>
      <c r="M58" s="78">
        <v>521.16999999999996</v>
      </c>
      <c r="N58" s="78">
        <v>557.94799999999998</v>
      </c>
      <c r="O58" s="78">
        <v>168.83500000000001</v>
      </c>
      <c r="P58" s="78">
        <v>48.39</v>
      </c>
      <c r="Q58" s="74">
        <v>43.088000000000001</v>
      </c>
      <c r="R58" s="83">
        <f t="shared" si="46"/>
        <v>-0.10956809258111179</v>
      </c>
      <c r="T58" s="226">
        <f t="shared" si="48"/>
        <v>4.5030397179485517E-2</v>
      </c>
      <c r="U58" s="220">
        <f t="shared" si="47"/>
        <v>0.13466565308001049</v>
      </c>
      <c r="V58" s="220">
        <f t="shared" si="49"/>
        <v>4.9638102922892488E-2</v>
      </c>
      <c r="W58" s="214">
        <f t="shared" si="50"/>
        <v>3.6494648784104737E-2</v>
      </c>
      <c r="X58" s="386"/>
      <c r="Y58" s="220">
        <f t="shared" si="51"/>
        <v>2.8727933174517348E-3</v>
      </c>
      <c r="Z58" s="301">
        <f t="shared" si="52"/>
        <v>2.0260888087841071E-3</v>
      </c>
    </row>
    <row r="59" spans="1:26" ht="20.100000000000001" customHeight="1" thickBot="1">
      <c r="A59" s="16"/>
      <c r="C59" t="s">
        <v>46</v>
      </c>
      <c r="D59" s="25">
        <v>260.48700000000002</v>
      </c>
      <c r="E59" s="26">
        <v>20.277000000000001</v>
      </c>
      <c r="F59" s="26">
        <v>3.7450000000000001</v>
      </c>
      <c r="G59" s="26">
        <v>141.017</v>
      </c>
      <c r="H59" s="26">
        <v>44.511999999999993</v>
      </c>
      <c r="I59" s="26">
        <v>203.27100000000002</v>
      </c>
      <c r="J59" s="26">
        <v>47.015999999999998</v>
      </c>
      <c r="K59" s="26"/>
      <c r="L59" s="26"/>
      <c r="M59" s="26"/>
      <c r="N59" s="26"/>
      <c r="O59" s="26">
        <v>17.577999999999999</v>
      </c>
      <c r="P59" s="26">
        <v>11.193</v>
      </c>
      <c r="Q59" s="66">
        <v>14.064</v>
      </c>
      <c r="R59" s="211"/>
      <c r="T59" s="223">
        <f t="shared" si="48"/>
        <v>4.3385496795392289E-2</v>
      </c>
      <c r="U59" s="217">
        <f t="shared" si="47"/>
        <v>3.4088810918964561E-2</v>
      </c>
      <c r="V59" s="217">
        <f t="shared" si="49"/>
        <v>0</v>
      </c>
      <c r="W59" s="214">
        <f t="shared" si="50"/>
        <v>0</v>
      </c>
      <c r="X59" s="386"/>
      <c r="Y59" s="217">
        <f t="shared" si="51"/>
        <v>6.6450042575402497E-4</v>
      </c>
      <c r="Z59" s="228">
        <f t="shared" si="52"/>
        <v>6.6131899848541787E-4</v>
      </c>
    </row>
    <row r="60" spans="1:26" ht="20.100000000000001" customHeight="1" thickBot="1">
      <c r="A60" s="16"/>
      <c r="C60" t="s">
        <v>47</v>
      </c>
      <c r="D60" s="25">
        <v>9.8759999999999994</v>
      </c>
      <c r="E60" s="26">
        <v>1.5620000000000001</v>
      </c>
      <c r="F60" s="26">
        <v>238.57599999999999</v>
      </c>
      <c r="G60" s="26">
        <v>2623.5439999999999</v>
      </c>
      <c r="H60" s="26">
        <v>347.75900000000001</v>
      </c>
      <c r="I60" s="26">
        <v>599.73799999999994</v>
      </c>
      <c r="J60" s="26">
        <v>184.71700000000001</v>
      </c>
      <c r="K60" s="26">
        <v>14.495999999999999</v>
      </c>
      <c r="L60" s="26">
        <v>293.553</v>
      </c>
      <c r="M60" s="26">
        <v>521.16999999999996</v>
      </c>
      <c r="N60" s="26">
        <v>557.94799999999998</v>
      </c>
      <c r="O60" s="26">
        <v>151.25700000000001</v>
      </c>
      <c r="P60" s="26">
        <v>37.197000000000003</v>
      </c>
      <c r="Q60" s="66">
        <v>29.024000000000001</v>
      </c>
      <c r="R60" s="211">
        <f t="shared" ref="R60:R68" si="53">(Q60-P60)/P60</f>
        <v>-0.21972202059305862</v>
      </c>
      <c r="T60" s="223">
        <f t="shared" si="48"/>
        <v>1.6449003840932337E-3</v>
      </c>
      <c r="U60" s="217">
        <f t="shared" si="47"/>
        <v>0.10057684216104593</v>
      </c>
      <c r="V60" s="217">
        <f t="shared" si="49"/>
        <v>4.9638102922892488E-2</v>
      </c>
      <c r="W60" s="214">
        <f t="shared" si="50"/>
        <v>3.6494648784104737E-2</v>
      </c>
      <c r="X60" s="386"/>
      <c r="Y60" s="217">
        <f t="shared" si="51"/>
        <v>2.2082928916977102E-3</v>
      </c>
      <c r="Z60" s="228">
        <f t="shared" si="52"/>
        <v>1.3647698102986895E-3</v>
      </c>
    </row>
    <row r="61" spans="1:26" ht="20.100000000000001" customHeight="1" thickBot="1">
      <c r="A61" s="42" t="s">
        <v>49</v>
      </c>
      <c r="B61" s="43"/>
      <c r="C61" s="43"/>
      <c r="D61" s="132">
        <v>35.254999999999995</v>
      </c>
      <c r="E61" s="138">
        <v>24.979000000000003</v>
      </c>
      <c r="F61" s="138">
        <v>63.085999999999999</v>
      </c>
      <c r="G61" s="138">
        <v>20.219000000000001</v>
      </c>
      <c r="H61" s="138">
        <v>65.896999999999991</v>
      </c>
      <c r="I61" s="138">
        <v>110.22</v>
      </c>
      <c r="J61" s="138">
        <v>223.14499999999998</v>
      </c>
      <c r="K61" s="138">
        <v>240.38499999999999</v>
      </c>
      <c r="L61" s="138">
        <v>242.22300000000001</v>
      </c>
      <c r="M61" s="138">
        <v>490.47000000000008</v>
      </c>
      <c r="N61" s="138">
        <v>734.04100000000005</v>
      </c>
      <c r="O61" s="138">
        <v>1249.5609999999997</v>
      </c>
      <c r="P61" s="138">
        <v>843.51799999999992</v>
      </c>
      <c r="Q61" s="163">
        <v>833.47199999999998</v>
      </c>
      <c r="R61" s="28">
        <f t="shared" si="53"/>
        <v>-1.1909645081669789E-2</v>
      </c>
      <c r="T61" s="296">
        <f t="shared" si="48"/>
        <v>5.8719079628601614E-3</v>
      </c>
      <c r="U61" s="214">
        <f t="shared" si="47"/>
        <v>1.8484037267924466E-2</v>
      </c>
      <c r="V61" s="214">
        <f t="shared" si="49"/>
        <v>4.6714124643765155E-2</v>
      </c>
      <c r="W61" s="214">
        <f t="shared" si="50"/>
        <v>4.8012661552927924E-2</v>
      </c>
      <c r="X61" s="214"/>
      <c r="Y61" s="214">
        <f t="shared" si="51"/>
        <v>5.0077554733421209E-2</v>
      </c>
      <c r="Z61" s="297">
        <f t="shared" si="52"/>
        <v>3.9191614640617045E-2</v>
      </c>
    </row>
    <row r="62" spans="1:26" ht="20.100000000000001" customHeight="1" thickBot="1">
      <c r="A62" s="69"/>
      <c r="B62" s="68" t="s">
        <v>97</v>
      </c>
      <c r="C62" s="68"/>
      <c r="D62" s="72">
        <v>23.631</v>
      </c>
      <c r="E62" s="77">
        <v>24.979000000000003</v>
      </c>
      <c r="F62" s="77">
        <v>63.085999999999999</v>
      </c>
      <c r="G62" s="77">
        <v>19.201000000000001</v>
      </c>
      <c r="H62" s="77">
        <v>64.649999999999991</v>
      </c>
      <c r="I62" s="77">
        <v>60.677999999999997</v>
      </c>
      <c r="J62" s="77">
        <v>218.08199999999999</v>
      </c>
      <c r="K62" s="77">
        <v>240.38499999999999</v>
      </c>
      <c r="L62" s="77">
        <v>240.828</v>
      </c>
      <c r="M62" s="77">
        <v>473.80200000000008</v>
      </c>
      <c r="N62" s="77">
        <v>712.226</v>
      </c>
      <c r="O62" s="77">
        <v>1237.1569999999997</v>
      </c>
      <c r="P62" s="77">
        <v>818.346</v>
      </c>
      <c r="Q62" s="73">
        <v>822.42499999999995</v>
      </c>
      <c r="R62" s="81">
        <f t="shared" si="53"/>
        <v>4.9844442326350356E-3</v>
      </c>
      <c r="T62" s="298">
        <f t="shared" si="48"/>
        <v>3.9358688716592963E-3</v>
      </c>
      <c r="U62" s="299">
        <f t="shared" si="47"/>
        <v>1.0175779471449108E-2</v>
      </c>
      <c r="V62" s="299">
        <f t="shared" si="49"/>
        <v>4.5126604449742529E-2</v>
      </c>
      <c r="W62" s="214">
        <f t="shared" si="50"/>
        <v>4.658577094085431E-2</v>
      </c>
      <c r="X62" s="432"/>
      <c r="Y62" s="299">
        <f t="shared" si="51"/>
        <v>4.8583156027347744E-2</v>
      </c>
      <c r="Z62" s="300">
        <f t="shared" si="52"/>
        <v>3.8672161357321509E-2</v>
      </c>
    </row>
    <row r="63" spans="1:26" ht="20.100000000000001" customHeight="1" thickBot="1">
      <c r="A63" s="16"/>
      <c r="C63" t="s">
        <v>46</v>
      </c>
      <c r="D63" s="25">
        <v>17.38</v>
      </c>
      <c r="E63" s="26">
        <v>19.109000000000002</v>
      </c>
      <c r="F63" s="26">
        <v>26.778000000000002</v>
      </c>
      <c r="G63" s="26">
        <v>4.1420000000000003</v>
      </c>
      <c r="H63" s="26">
        <v>0.38</v>
      </c>
      <c r="I63" s="26">
        <v>29.943000000000001</v>
      </c>
      <c r="J63" s="26">
        <v>11.957000000000001</v>
      </c>
      <c r="K63" s="26">
        <v>8.402000000000001</v>
      </c>
      <c r="L63" s="26">
        <v>77.335000000000008</v>
      </c>
      <c r="M63" s="26">
        <v>28.617000000000001</v>
      </c>
      <c r="N63" s="26">
        <v>123.09299999999999</v>
      </c>
      <c r="O63" s="26">
        <v>90.550999999999988</v>
      </c>
      <c r="P63" s="26">
        <v>110.524</v>
      </c>
      <c r="Q63" s="66">
        <v>102.68300000000002</v>
      </c>
      <c r="R63" s="27">
        <f t="shared" si="53"/>
        <v>-7.0943867395316676E-2</v>
      </c>
      <c r="T63" s="223">
        <f t="shared" si="48"/>
        <v>2.8947315386330906E-3</v>
      </c>
      <c r="U63" s="217">
        <f t="shared" si="47"/>
        <v>5.0214800209894966E-3</v>
      </c>
      <c r="V63" s="217">
        <f t="shared" si="49"/>
        <v>2.7255858766705959E-3</v>
      </c>
      <c r="W63" s="214">
        <f t="shared" si="50"/>
        <v>8.0513521023138426E-3</v>
      </c>
      <c r="X63" s="386"/>
      <c r="Y63" s="217">
        <f t="shared" si="51"/>
        <v>6.5615335527595695E-3</v>
      </c>
      <c r="Z63" s="228">
        <f t="shared" si="52"/>
        <v>4.8283716383303596E-3</v>
      </c>
    </row>
    <row r="64" spans="1:26" ht="20.100000000000001" customHeight="1" thickBot="1">
      <c r="A64" s="16"/>
      <c r="C64" t="s">
        <v>47</v>
      </c>
      <c r="D64" s="25">
        <v>6.2510000000000003</v>
      </c>
      <c r="E64" s="26">
        <v>5.87</v>
      </c>
      <c r="F64" s="26">
        <v>36.307999999999993</v>
      </c>
      <c r="G64" s="26">
        <v>15.058999999999999</v>
      </c>
      <c r="H64" s="26">
        <v>64.27</v>
      </c>
      <c r="I64" s="26">
        <v>30.734999999999999</v>
      </c>
      <c r="J64" s="26">
        <v>206.125</v>
      </c>
      <c r="K64" s="26">
        <v>231.98299999999998</v>
      </c>
      <c r="L64" s="26">
        <v>163.49299999999999</v>
      </c>
      <c r="M64" s="26">
        <v>445.18500000000006</v>
      </c>
      <c r="N64" s="26">
        <v>589.13300000000004</v>
      </c>
      <c r="O64" s="26">
        <v>1146.6059999999998</v>
      </c>
      <c r="P64" s="26">
        <v>707.822</v>
      </c>
      <c r="Q64" s="66">
        <v>719.74199999999996</v>
      </c>
      <c r="R64" s="27">
        <f t="shared" si="53"/>
        <v>1.6840392075973844E-2</v>
      </c>
      <c r="T64" s="223">
        <f t="shared" si="48"/>
        <v>1.0411373330262055E-3</v>
      </c>
      <c r="U64" s="217">
        <f t="shared" si="47"/>
        <v>5.1542994504596117E-3</v>
      </c>
      <c r="V64" s="217">
        <f t="shared" si="49"/>
        <v>4.2401018573071929E-2</v>
      </c>
      <c r="W64" s="214">
        <f t="shared" si="50"/>
        <v>3.8534418838540474E-2</v>
      </c>
      <c r="X64" s="386"/>
      <c r="Y64" s="217">
        <f t="shared" si="51"/>
        <v>4.2021622474588176E-2</v>
      </c>
      <c r="Z64" s="228">
        <f t="shared" si="52"/>
        <v>3.384378971899115E-2</v>
      </c>
    </row>
    <row r="65" spans="1:26" ht="20.100000000000001" customHeight="1" thickBot="1">
      <c r="A65" s="70"/>
      <c r="B65" s="536" t="s">
        <v>105</v>
      </c>
      <c r="C65" s="537"/>
      <c r="D65" s="133"/>
      <c r="E65" s="78"/>
      <c r="F65" s="78"/>
      <c r="G65" s="78"/>
      <c r="H65" s="78"/>
      <c r="I65" s="78"/>
      <c r="J65" s="78"/>
      <c r="K65" s="78"/>
      <c r="L65" s="143">
        <v>1.395</v>
      </c>
      <c r="M65" s="143">
        <v>0.433</v>
      </c>
      <c r="N65" s="143">
        <v>21.812000000000001</v>
      </c>
      <c r="O65" s="143">
        <v>11.818999999999999</v>
      </c>
      <c r="P65" s="143">
        <v>19.945999999999998</v>
      </c>
      <c r="Q65" s="164">
        <v>10.048</v>
      </c>
      <c r="R65" s="83">
        <f t="shared" si="53"/>
        <v>-0.49623984758848888</v>
      </c>
      <c r="T65" s="226">
        <f t="shared" si="48"/>
        <v>0</v>
      </c>
      <c r="U65" s="220">
        <f t="shared" si="47"/>
        <v>0</v>
      </c>
      <c r="V65" s="220">
        <f t="shared" si="49"/>
        <v>4.1240475402675612E-5</v>
      </c>
      <c r="W65" s="214">
        <f t="shared" si="50"/>
        <v>1.4266943859981443E-3</v>
      </c>
      <c r="X65" s="386"/>
      <c r="Y65" s="220">
        <f t="shared" si="51"/>
        <v>1.1841441518886608E-3</v>
      </c>
      <c r="Z65" s="301">
        <f t="shared" si="52"/>
        <v>4.7247819231950215E-4</v>
      </c>
    </row>
    <row r="66" spans="1:26" ht="20.100000000000001" customHeight="1" thickBot="1">
      <c r="A66" s="16"/>
      <c r="C66" t="s">
        <v>46</v>
      </c>
      <c r="D66" s="25"/>
      <c r="E66" s="26"/>
      <c r="F66" s="26"/>
      <c r="G66" s="26"/>
      <c r="H66" s="26"/>
      <c r="I66" s="26"/>
      <c r="J66" s="26"/>
      <c r="K66" s="26"/>
      <c r="L66" s="142"/>
      <c r="M66" s="142"/>
      <c r="N66" s="142"/>
      <c r="O66" s="142"/>
      <c r="P66" s="142">
        <v>8.7469999999999999</v>
      </c>
      <c r="Q66" s="66">
        <v>1.9750000000000001</v>
      </c>
      <c r="R66" s="27"/>
      <c r="T66" s="223">
        <f t="shared" si="48"/>
        <v>0</v>
      </c>
      <c r="U66" s="217">
        <f t="shared" si="47"/>
        <v>0</v>
      </c>
      <c r="V66" s="217">
        <f t="shared" si="49"/>
        <v>0</v>
      </c>
      <c r="W66" s="214">
        <f t="shared" si="50"/>
        <v>0</v>
      </c>
      <c r="X66" s="386"/>
      <c r="Y66" s="217">
        <f t="shared" si="51"/>
        <v>5.1928752113557187E-4</v>
      </c>
      <c r="Z66" s="228">
        <f t="shared" si="52"/>
        <v>9.2868673351016796E-5</v>
      </c>
    </row>
    <row r="67" spans="1:26" ht="20.100000000000001" customHeight="1" thickBot="1">
      <c r="A67" s="16"/>
      <c r="C67" t="s">
        <v>47</v>
      </c>
      <c r="D67" s="25"/>
      <c r="E67" s="26"/>
      <c r="F67" s="26"/>
      <c r="G67" s="26"/>
      <c r="H67" s="26"/>
      <c r="I67" s="26"/>
      <c r="J67" s="26"/>
      <c r="K67" s="26"/>
      <c r="L67" s="142">
        <v>1.395</v>
      </c>
      <c r="M67" s="142">
        <v>0.433</v>
      </c>
      <c r="N67" s="142">
        <v>21.812000000000001</v>
      </c>
      <c r="O67" s="142">
        <v>11.818999999999999</v>
      </c>
      <c r="P67" s="142">
        <v>11.199</v>
      </c>
      <c r="Q67" s="66">
        <v>8.0730000000000004</v>
      </c>
      <c r="R67" s="27">
        <f t="shared" si="53"/>
        <v>-0.2791320653629788</v>
      </c>
      <c r="T67" s="223">
        <f t="shared" si="48"/>
        <v>0</v>
      </c>
      <c r="U67" s="217">
        <f t="shared" si="47"/>
        <v>0</v>
      </c>
      <c r="V67" s="217">
        <f t="shared" si="49"/>
        <v>4.1240475402675612E-5</v>
      </c>
      <c r="W67" s="214">
        <f t="shared" si="50"/>
        <v>1.4266943859981443E-3</v>
      </c>
      <c r="X67" s="386"/>
      <c r="Y67" s="217">
        <f t="shared" si="51"/>
        <v>6.6485663075308899E-4</v>
      </c>
      <c r="Z67" s="228">
        <f t="shared" si="52"/>
        <v>3.7960951896848542E-4</v>
      </c>
    </row>
    <row r="68" spans="1:26" ht="20.100000000000001" customHeight="1" thickBot="1">
      <c r="A68" s="70"/>
      <c r="B68" s="71" t="s">
        <v>106</v>
      </c>
      <c r="C68" s="71"/>
      <c r="D68" s="133">
        <v>11.623999999999999</v>
      </c>
      <c r="E68" s="78"/>
      <c r="F68" s="78"/>
      <c r="G68" s="78">
        <v>1.018</v>
      </c>
      <c r="H68" s="143">
        <v>1.2470000000000001</v>
      </c>
      <c r="I68" s="78">
        <v>49.542000000000002</v>
      </c>
      <c r="J68" s="143">
        <v>5.0629999999999997</v>
      </c>
      <c r="K68" s="78"/>
      <c r="L68" s="78"/>
      <c r="M68" s="78">
        <v>16.234999999999999</v>
      </c>
      <c r="N68" s="78">
        <v>3.0000000000000001E-3</v>
      </c>
      <c r="O68" s="78">
        <v>0.58499999999999996</v>
      </c>
      <c r="P68" s="78">
        <v>5.226</v>
      </c>
      <c r="Q68" s="74">
        <v>0.99900000000000011</v>
      </c>
      <c r="R68" s="83">
        <f t="shared" si="53"/>
        <v>-0.80884041331802536</v>
      </c>
      <c r="T68" s="226">
        <f t="shared" si="48"/>
        <v>1.9360390912008655E-3</v>
      </c>
      <c r="U68" s="220">
        <f t="shared" si="47"/>
        <v>8.3082577964753573E-3</v>
      </c>
      <c r="V68" s="220">
        <f t="shared" si="49"/>
        <v>1.5462797186199505E-3</v>
      </c>
      <c r="W68" s="214">
        <f t="shared" si="50"/>
        <v>1.9622607546279263E-7</v>
      </c>
      <c r="X68" s="386"/>
      <c r="Y68" s="220">
        <f t="shared" si="51"/>
        <v>3.1025455418480611E-4</v>
      </c>
      <c r="Z68" s="301">
        <f t="shared" si="52"/>
        <v>4.697509097603331E-5</v>
      </c>
    </row>
    <row r="69" spans="1:26" ht="20.100000000000001" customHeight="1" thickBot="1">
      <c r="A69" s="16"/>
      <c r="C69" t="s">
        <v>46</v>
      </c>
      <c r="D69" s="25"/>
      <c r="E69" s="26"/>
      <c r="F69" s="26"/>
      <c r="G69" s="26"/>
      <c r="H69" s="142"/>
      <c r="I69" s="26"/>
      <c r="J69" s="142"/>
      <c r="K69" s="26"/>
      <c r="L69" s="26"/>
      <c r="M69" s="26"/>
      <c r="N69" s="26"/>
      <c r="O69" s="26"/>
      <c r="P69" s="26"/>
      <c r="Q69" s="66">
        <v>0.67300000000000004</v>
      </c>
      <c r="R69" s="27"/>
      <c r="T69" s="223">
        <f t="shared" si="48"/>
        <v>0</v>
      </c>
      <c r="U69" s="217">
        <f t="shared" si="47"/>
        <v>0</v>
      </c>
      <c r="V69" s="217">
        <f t="shared" si="49"/>
        <v>0</v>
      </c>
      <c r="W69" s="214">
        <f t="shared" si="50"/>
        <v>0</v>
      </c>
      <c r="X69" s="386"/>
      <c r="Y69" s="217">
        <f t="shared" si="51"/>
        <v>0</v>
      </c>
      <c r="Z69" s="228">
        <f t="shared" si="52"/>
        <v>3.16458821089794E-5</v>
      </c>
    </row>
    <row r="70" spans="1:26" ht="20.100000000000001" customHeight="1" thickBot="1">
      <c r="A70" s="16"/>
      <c r="C70" t="s">
        <v>47</v>
      </c>
      <c r="D70" s="25">
        <v>11.623999999999999</v>
      </c>
      <c r="E70" s="26"/>
      <c r="F70" s="26"/>
      <c r="G70" s="26">
        <v>1.018</v>
      </c>
      <c r="H70" s="142">
        <v>1.2470000000000001</v>
      </c>
      <c r="I70" s="26">
        <v>49.542000000000002</v>
      </c>
      <c r="J70" s="142">
        <v>5.0629999999999997</v>
      </c>
      <c r="K70" s="26"/>
      <c r="L70" s="26"/>
      <c r="M70" s="26">
        <v>16.234999999999999</v>
      </c>
      <c r="N70" s="26">
        <v>3.0000000000000001E-3</v>
      </c>
      <c r="O70" s="26">
        <v>0.58499999999999996</v>
      </c>
      <c r="P70" s="26">
        <v>5.226</v>
      </c>
      <c r="Q70" s="66">
        <v>0.32600000000000001</v>
      </c>
      <c r="R70" s="211">
        <f t="shared" ref="R70:R78" si="54">(Q70-P70)/P70</f>
        <v>-0.93761959433601227</v>
      </c>
      <c r="T70" s="223">
        <f t="shared" si="48"/>
        <v>1.9360390912008655E-3</v>
      </c>
      <c r="U70" s="217">
        <f t="shared" si="47"/>
        <v>8.3082577964753573E-3</v>
      </c>
      <c r="V70" s="217">
        <f t="shared" si="49"/>
        <v>1.5462797186199505E-3</v>
      </c>
      <c r="W70" s="214">
        <f t="shared" si="50"/>
        <v>1.9622607546279263E-7</v>
      </c>
      <c r="X70" s="333"/>
      <c r="Y70" s="230">
        <f t="shared" si="51"/>
        <v>3.1025455418480611E-4</v>
      </c>
      <c r="Z70" s="228">
        <f t="shared" si="52"/>
        <v>1.5329208867053913E-5</v>
      </c>
    </row>
    <row r="71" spans="1:26" ht="20.100000000000001" customHeight="1" thickBot="1">
      <c r="A71" s="257" t="s">
        <v>27</v>
      </c>
      <c r="B71" s="234"/>
      <c r="C71" s="234"/>
      <c r="D71" s="235">
        <v>6004.0109999999995</v>
      </c>
      <c r="E71" s="236">
        <v>3009.4789999999998</v>
      </c>
      <c r="F71" s="236">
        <v>4044.9969999999989</v>
      </c>
      <c r="G71" s="236">
        <v>7626.9129999999986</v>
      </c>
      <c r="H71" s="236">
        <v>7389.2460000000001</v>
      </c>
      <c r="I71" s="236">
        <v>5962.9829999999984</v>
      </c>
      <c r="J71" s="236">
        <v>7541.5959999999986</v>
      </c>
      <c r="K71" s="236">
        <v>9626.5650000000005</v>
      </c>
      <c r="L71" s="236">
        <v>10809.819000000001</v>
      </c>
      <c r="M71" s="236">
        <v>10499.394000000002</v>
      </c>
      <c r="N71" s="236">
        <v>15288.488000000003</v>
      </c>
      <c r="O71" s="236"/>
      <c r="P71" s="236">
        <v>16844.233000000004</v>
      </c>
      <c r="Q71" s="238">
        <v>21266.589999999997</v>
      </c>
      <c r="R71" s="237">
        <f t="shared" si="54"/>
        <v>0.26254427850766443</v>
      </c>
      <c r="T71" s="258">
        <f>T51+T61</f>
        <v>1</v>
      </c>
      <c r="U71" s="259">
        <f t="shared" ref="U71:Z71" si="55">U51+U61</f>
        <v>1</v>
      </c>
      <c r="V71" s="259">
        <f>V51+V61</f>
        <v>0.99999999999999989</v>
      </c>
      <c r="W71" s="259">
        <f>W51+W61</f>
        <v>1</v>
      </c>
      <c r="X71" s="259"/>
      <c r="Y71" s="259">
        <f t="shared" si="55"/>
        <v>1.2625442785076644</v>
      </c>
      <c r="Z71" s="260">
        <f t="shared" si="55"/>
        <v>0.81189010555994201</v>
      </c>
    </row>
    <row r="72" spans="1:26" ht="20.100000000000001" customHeight="1">
      <c r="A72" s="277"/>
      <c r="B72" s="267" t="s">
        <v>97</v>
      </c>
      <c r="C72" s="267"/>
      <c r="D72" s="268">
        <f t="shared" ref="D72:Q72" si="56">D52+D62</f>
        <v>5722.0239999999994</v>
      </c>
      <c r="E72" s="269">
        <f t="shared" si="56"/>
        <v>2987.64</v>
      </c>
      <c r="F72" s="269">
        <f t="shared" si="56"/>
        <v>3802.675999999999</v>
      </c>
      <c r="G72" s="269">
        <f t="shared" si="56"/>
        <v>4861.3339999999989</v>
      </c>
      <c r="H72" s="269">
        <f t="shared" si="56"/>
        <v>6995.7279999999992</v>
      </c>
      <c r="I72" s="269">
        <f t="shared" si="56"/>
        <v>5110.431999999998</v>
      </c>
      <c r="J72" s="269">
        <f t="shared" si="56"/>
        <v>7304.7999999999993</v>
      </c>
      <c r="K72" s="269">
        <f t="shared" si="56"/>
        <v>9502.1190000000006</v>
      </c>
      <c r="L72" s="269">
        <f t="shared" si="56"/>
        <v>10420.644000000002</v>
      </c>
      <c r="M72" s="269">
        <f t="shared" ref="M72:N72" si="57">M52+M62</f>
        <v>9694.7920000000013</v>
      </c>
      <c r="N72" s="269">
        <f t="shared" si="57"/>
        <v>12866.697000000002</v>
      </c>
      <c r="O72" s="269"/>
      <c r="P72" s="269">
        <f t="shared" si="56"/>
        <v>19544.968000000001</v>
      </c>
      <c r="Q72" s="270">
        <f t="shared" si="56"/>
        <v>16648.888000000003</v>
      </c>
      <c r="R72" s="81">
        <f t="shared" si="54"/>
        <v>-0.14817522341300318</v>
      </c>
      <c r="T72" s="302">
        <f>D72/D71</f>
        <v>0.95303356372931358</v>
      </c>
      <c r="U72" s="303">
        <f>I72/I71</f>
        <v>0.85702608912351408</v>
      </c>
      <c r="V72" s="303">
        <f>M72/M71</f>
        <v>0.92336681526571907</v>
      </c>
      <c r="W72" s="303">
        <f>N72/N71</f>
        <v>0.84159381882629591</v>
      </c>
      <c r="X72" s="303"/>
      <c r="Y72" s="303">
        <f t="shared" ref="Y72:Z72" si="58">P72/P71</f>
        <v>1.1603358846912173</v>
      </c>
      <c r="Z72" s="304">
        <f t="shared" si="58"/>
        <v>0.78286589434413345</v>
      </c>
    </row>
    <row r="73" spans="1:26" ht="20.100000000000001" customHeight="1">
      <c r="A73" s="16"/>
      <c r="C73" t="s">
        <v>46</v>
      </c>
      <c r="D73" s="17">
        <f>D53+D63</f>
        <v>2444.15</v>
      </c>
      <c r="E73" s="26">
        <f t="shared" ref="E73:Q73" si="59">E53+E63</f>
        <v>1038.126</v>
      </c>
      <c r="F73" s="26">
        <f t="shared" si="59"/>
        <v>1145.078</v>
      </c>
      <c r="G73" s="26">
        <f t="shared" si="59"/>
        <v>1535.578</v>
      </c>
      <c r="H73" s="26">
        <f t="shared" si="59"/>
        <v>1496.7670000000005</v>
      </c>
      <c r="I73" s="26">
        <f t="shared" si="59"/>
        <v>1306.3409999999994</v>
      </c>
      <c r="J73" s="26">
        <f t="shared" si="59"/>
        <v>1434.3020000000004</v>
      </c>
      <c r="K73" s="26">
        <f t="shared" si="59"/>
        <v>1689.0880000000006</v>
      </c>
      <c r="L73" s="26">
        <f t="shared" si="59"/>
        <v>1872.452</v>
      </c>
      <c r="M73" s="26">
        <f t="shared" ref="M73:N73" si="60">M53+M63</f>
        <v>1777.3830000000007</v>
      </c>
      <c r="N73" s="26">
        <f t="shared" si="60"/>
        <v>2477.0989999999997</v>
      </c>
      <c r="O73" s="26"/>
      <c r="P73" s="26">
        <f t="shared" si="59"/>
        <v>5884.5470000000005</v>
      </c>
      <c r="Q73" s="39">
        <f t="shared" si="59"/>
        <v>4173.9449999999997</v>
      </c>
      <c r="R73" s="211">
        <f t="shared" si="54"/>
        <v>-0.29069391407698852</v>
      </c>
      <c r="T73" s="216">
        <f>D73/D72</f>
        <v>0.42714780644051831</v>
      </c>
      <c r="U73" s="217">
        <f>I73/I72</f>
        <v>0.25562242096167209</v>
      </c>
      <c r="V73" s="217">
        <f>P73/P72</f>
        <v>0.30107734123688512</v>
      </c>
      <c r="W73" s="217">
        <f>Q73/Q72</f>
        <v>0.25070413111073842</v>
      </c>
      <c r="X73" s="217"/>
      <c r="Y73" s="217">
        <f t="shared" ref="Y73:Z73" si="61">Q73/Q72</f>
        <v>0.25070413111073842</v>
      </c>
      <c r="Z73" s="222">
        <f t="shared" si="61"/>
        <v>1.9618253806626524</v>
      </c>
    </row>
    <row r="74" spans="1:26" ht="20.100000000000001" customHeight="1">
      <c r="A74" s="16"/>
      <c r="C74" t="s">
        <v>47</v>
      </c>
      <c r="D74" s="17">
        <f>D54+D64</f>
        <v>3277.8739999999993</v>
      </c>
      <c r="E74" s="26">
        <f t="shared" ref="E74:Q74" si="62">E54+E64</f>
        <v>1949.5140000000001</v>
      </c>
      <c r="F74" s="26">
        <f t="shared" si="62"/>
        <v>2657.5979999999995</v>
      </c>
      <c r="G74" s="26">
        <f t="shared" si="62"/>
        <v>3325.7559999999989</v>
      </c>
      <c r="H74" s="26">
        <f t="shared" si="62"/>
        <v>5498.9609999999993</v>
      </c>
      <c r="I74" s="26">
        <f t="shared" si="62"/>
        <v>3804.0909999999985</v>
      </c>
      <c r="J74" s="26">
        <f t="shared" si="62"/>
        <v>5870.4979999999987</v>
      </c>
      <c r="K74" s="26">
        <f t="shared" si="62"/>
        <v>7813.0310000000009</v>
      </c>
      <c r="L74" s="26">
        <f t="shared" si="62"/>
        <v>8548.1920000000027</v>
      </c>
      <c r="M74" s="26">
        <f t="shared" ref="M74:N74" si="63">M54+M64</f>
        <v>7917.4090000000006</v>
      </c>
      <c r="N74" s="26">
        <f t="shared" si="63"/>
        <v>10389.598000000002</v>
      </c>
      <c r="O74" s="26"/>
      <c r="P74" s="26">
        <f t="shared" si="62"/>
        <v>13660.420999999998</v>
      </c>
      <c r="Q74" s="39">
        <f t="shared" si="62"/>
        <v>12474.943000000005</v>
      </c>
      <c r="R74" s="211">
        <f t="shared" si="54"/>
        <v>-8.6781952035006382E-2</v>
      </c>
      <c r="T74" s="216">
        <f>D74/D71</f>
        <v>0.54594736751814743</v>
      </c>
      <c r="U74" s="217">
        <f>I74/I71</f>
        <v>0.6379510053944476</v>
      </c>
      <c r="V74" s="217">
        <f>M74/M72</f>
        <v>0.8166662059381985</v>
      </c>
      <c r="W74" s="217">
        <f>N74/N72</f>
        <v>0.8074798062004569</v>
      </c>
      <c r="X74" s="217"/>
      <c r="Y74" s="217">
        <f t="shared" ref="Y74:Z74" si="64">P74/P72</f>
        <v>0.69892265876311477</v>
      </c>
      <c r="Z74" s="222">
        <f t="shared" si="64"/>
        <v>0.7492958688892617</v>
      </c>
    </row>
    <row r="75" spans="1:26" ht="20.100000000000001" customHeight="1">
      <c r="A75" s="70"/>
      <c r="B75" s="528" t="s">
        <v>123</v>
      </c>
      <c r="C75" s="529"/>
      <c r="D75" s="272">
        <f>SUM(D76:D77)</f>
        <v>0</v>
      </c>
      <c r="E75" s="273">
        <f t="shared" ref="E75" si="65">SUM(E76:E77)</f>
        <v>0</v>
      </c>
      <c r="F75" s="273">
        <f t="shared" ref="F75" si="66">SUM(F76:F77)</f>
        <v>0</v>
      </c>
      <c r="G75" s="273">
        <f t="shared" ref="G75" si="67">SUM(G76:G77)</f>
        <v>0</v>
      </c>
      <c r="H75" s="273">
        <f t="shared" ref="H75" si="68">SUM(H76:H77)</f>
        <v>0</v>
      </c>
      <c r="I75" s="273">
        <f t="shared" ref="I75" si="69">SUM(I76:I77)</f>
        <v>0</v>
      </c>
      <c r="J75" s="273">
        <f t="shared" ref="J75" si="70">SUM(J76:J77)</f>
        <v>0</v>
      </c>
      <c r="K75" s="273">
        <f t="shared" ref="K75" si="71">SUM(K76:K77)</f>
        <v>109.95</v>
      </c>
      <c r="L75" s="273">
        <f t="shared" ref="L75:M75" si="72">SUM(L76:L77)</f>
        <v>95.622</v>
      </c>
      <c r="M75" s="273">
        <f t="shared" si="72"/>
        <v>267.197</v>
      </c>
      <c r="N75" s="273">
        <f t="shared" ref="N75" si="73">SUM(N76:N77)</f>
        <v>1863.84</v>
      </c>
      <c r="O75" s="273"/>
      <c r="P75" s="273">
        <f t="shared" ref="P75" si="74">SUM(P76:P77)</f>
        <v>1668.0059999999999</v>
      </c>
      <c r="Q75" s="274">
        <f t="shared" ref="Q75" si="75">SUM(Q76:Q77)</f>
        <v>573.15899999999988</v>
      </c>
      <c r="R75" s="83">
        <f t="shared" si="54"/>
        <v>-0.65638073244340855</v>
      </c>
      <c r="T75" s="305">
        <f>D75/D71</f>
        <v>0</v>
      </c>
      <c r="U75" s="306">
        <f>I75/I71</f>
        <v>0</v>
      </c>
      <c r="V75" s="306">
        <f>M75/M71</f>
        <v>2.5448802092768397E-2</v>
      </c>
      <c r="W75" s="306">
        <f>N75/N71</f>
        <v>0.12191133616352379</v>
      </c>
      <c r="X75" s="306"/>
      <c r="Y75" s="306">
        <f t="shared" ref="Y75:Z75" si="76">P75/P71</f>
        <v>9.9025345944810869E-2</v>
      </c>
      <c r="Z75" s="307">
        <f t="shared" si="76"/>
        <v>2.6951147316048318E-2</v>
      </c>
    </row>
    <row r="76" spans="1:26" ht="20.100000000000001" customHeight="1">
      <c r="A76" s="16"/>
      <c r="C76" t="s">
        <v>46</v>
      </c>
      <c r="D76" s="17">
        <f>D56+D66</f>
        <v>0</v>
      </c>
      <c r="E76" s="26">
        <f t="shared" ref="E76:Q76" si="77">E56+E66</f>
        <v>0</v>
      </c>
      <c r="F76" s="26">
        <f t="shared" si="77"/>
        <v>0</v>
      </c>
      <c r="G76" s="26">
        <f t="shared" si="77"/>
        <v>0</v>
      </c>
      <c r="H76" s="26">
        <f t="shared" si="77"/>
        <v>0</v>
      </c>
      <c r="I76" s="26">
        <f t="shared" si="77"/>
        <v>0</v>
      </c>
      <c r="J76" s="26">
        <f t="shared" si="77"/>
        <v>0</v>
      </c>
      <c r="K76" s="26">
        <f t="shared" si="77"/>
        <v>64.619</v>
      </c>
      <c r="L76" s="26">
        <f t="shared" si="77"/>
        <v>42.579000000000001</v>
      </c>
      <c r="M76" s="26">
        <f t="shared" ref="M76:N76" si="78">M56+M66</f>
        <v>8.4469999999999992</v>
      </c>
      <c r="N76" s="26">
        <f t="shared" si="78"/>
        <v>4.0460000000000003</v>
      </c>
      <c r="O76" s="26"/>
      <c r="P76" s="26">
        <f t="shared" si="77"/>
        <v>75.045000000000002</v>
      </c>
      <c r="Q76" s="39">
        <f t="shared" si="77"/>
        <v>5.4779999999999998</v>
      </c>
      <c r="R76" s="211">
        <f t="shared" si="54"/>
        <v>-0.92700379772136721</v>
      </c>
      <c r="T76" s="216"/>
      <c r="U76" s="217"/>
      <c r="V76" s="217">
        <f>M76/M75</f>
        <v>3.1613378892727084E-2</v>
      </c>
      <c r="W76" s="217">
        <f>N76/N75</f>
        <v>2.1707871920336511E-3</v>
      </c>
      <c r="X76" s="217"/>
      <c r="Y76" s="217">
        <f t="shared" ref="Y76:Z76" si="79">P76/P75</f>
        <v>4.4990845356671381E-2</v>
      </c>
      <c r="Z76" s="222">
        <f t="shared" si="79"/>
        <v>9.55755732702444E-3</v>
      </c>
    </row>
    <row r="77" spans="1:26" ht="20.100000000000001" customHeight="1">
      <c r="A77" s="16"/>
      <c r="C77" t="s">
        <v>47</v>
      </c>
      <c r="D77" s="17">
        <f>D57+D67</f>
        <v>0</v>
      </c>
      <c r="E77" s="26">
        <f t="shared" ref="E77:Q77" si="80">E57+E67</f>
        <v>0</v>
      </c>
      <c r="F77" s="26">
        <f t="shared" si="80"/>
        <v>0</v>
      </c>
      <c r="G77" s="26">
        <f t="shared" si="80"/>
        <v>0</v>
      </c>
      <c r="H77" s="26">
        <f t="shared" si="80"/>
        <v>0</v>
      </c>
      <c r="I77" s="26">
        <f t="shared" si="80"/>
        <v>0</v>
      </c>
      <c r="J77" s="26">
        <f t="shared" si="80"/>
        <v>0</v>
      </c>
      <c r="K77" s="26">
        <f t="shared" si="80"/>
        <v>45.331000000000003</v>
      </c>
      <c r="L77" s="26">
        <f t="shared" si="80"/>
        <v>53.042999999999999</v>
      </c>
      <c r="M77" s="26">
        <f t="shared" ref="M77:N77" si="81">M57+M67</f>
        <v>258.75</v>
      </c>
      <c r="N77" s="26">
        <f t="shared" si="81"/>
        <v>1859.7939999999999</v>
      </c>
      <c r="O77" s="26"/>
      <c r="P77" s="26">
        <f t="shared" si="80"/>
        <v>1592.9609999999998</v>
      </c>
      <c r="Q77" s="39">
        <f t="shared" si="80"/>
        <v>567.68099999999993</v>
      </c>
      <c r="R77" s="211">
        <f t="shared" si="54"/>
        <v>-0.64363157666760196</v>
      </c>
      <c r="T77" s="216"/>
      <c r="U77" s="217"/>
      <c r="V77" s="217">
        <f>M77/M75</f>
        <v>0.96838662110727292</v>
      </c>
      <c r="W77" s="217">
        <f>N77/N75</f>
        <v>0.99782921280796633</v>
      </c>
      <c r="X77" s="217"/>
      <c r="Y77" s="217">
        <f t="shared" ref="Y77:Z77" si="82">P77/P75</f>
        <v>0.95500915464332858</v>
      </c>
      <c r="Z77" s="222">
        <f t="shared" si="82"/>
        <v>0.99044244267297565</v>
      </c>
    </row>
    <row r="78" spans="1:26" ht="20.100000000000001" customHeight="1">
      <c r="A78" s="70"/>
      <c r="B78" s="275" t="s">
        <v>106</v>
      </c>
      <c r="C78" s="275"/>
      <c r="D78" s="272">
        <f>SUM(D79:D80)</f>
        <v>281.98700000000002</v>
      </c>
      <c r="E78" s="273">
        <f t="shared" ref="E78" si="83">SUM(E79:E80)</f>
        <v>21.839000000000002</v>
      </c>
      <c r="F78" s="273">
        <f t="shared" ref="F78" si="84">SUM(F79:F80)</f>
        <v>242.321</v>
      </c>
      <c r="G78" s="273">
        <f t="shared" ref="G78" si="85">SUM(G79:G80)</f>
        <v>2765.5789999999997</v>
      </c>
      <c r="H78" s="273">
        <f t="shared" ref="H78" si="86">SUM(H79:H80)</f>
        <v>393.51800000000003</v>
      </c>
      <c r="I78" s="273">
        <f t="shared" ref="I78" si="87">SUM(I79:I80)</f>
        <v>852.55099999999993</v>
      </c>
      <c r="J78" s="273">
        <f t="shared" ref="J78" si="88">SUM(J79:J80)</f>
        <v>236.79599999999999</v>
      </c>
      <c r="K78" s="273">
        <f t="shared" ref="K78" si="89">SUM(K79:K80)</f>
        <v>14.495999999999999</v>
      </c>
      <c r="L78" s="273">
        <f t="shared" ref="L78:M78" si="90">SUM(L79:L80)</f>
        <v>293.553</v>
      </c>
      <c r="M78" s="273">
        <f t="shared" si="90"/>
        <v>537.40499999999997</v>
      </c>
      <c r="N78" s="273">
        <f t="shared" ref="N78" si="91">SUM(N79:N80)</f>
        <v>557.95100000000002</v>
      </c>
      <c r="O78" s="273"/>
      <c r="P78" s="273">
        <f t="shared" ref="P78" si="92">SUM(P79:P80)</f>
        <v>53.616</v>
      </c>
      <c r="Q78" s="274">
        <f t="shared" ref="Q78" si="93">SUM(Q79:Q80)</f>
        <v>44.087000000000003</v>
      </c>
      <c r="R78" s="83">
        <f t="shared" si="54"/>
        <v>-0.17772679797075494</v>
      </c>
      <c r="T78" s="305">
        <f>D78/D71</f>
        <v>4.696643627068639E-2</v>
      </c>
      <c r="U78" s="306">
        <f>I78/I71</f>
        <v>0.14297391087648584</v>
      </c>
      <c r="V78" s="306">
        <f>M78/M71</f>
        <v>5.1184382641512441E-2</v>
      </c>
      <c r="W78" s="306">
        <f>N78/N71</f>
        <v>3.6494845010180202E-2</v>
      </c>
      <c r="X78" s="306"/>
      <c r="Y78" s="306">
        <f t="shared" ref="Y78:Z78" si="94">P78/P71</f>
        <v>3.1830478716365408E-3</v>
      </c>
      <c r="Z78" s="307">
        <f t="shared" si="94"/>
        <v>2.0730638997601405E-3</v>
      </c>
    </row>
    <row r="79" spans="1:26" ht="20.100000000000001" customHeight="1">
      <c r="A79" s="75"/>
      <c r="B79" s="76"/>
      <c r="C79" s="76" t="s">
        <v>46</v>
      </c>
      <c r="D79" s="265">
        <f>D59+D69</f>
        <v>260.48700000000002</v>
      </c>
      <c r="E79" s="79">
        <f t="shared" ref="E79:Q79" si="95">E59+E69</f>
        <v>20.277000000000001</v>
      </c>
      <c r="F79" s="79">
        <f t="shared" si="95"/>
        <v>3.7450000000000001</v>
      </c>
      <c r="G79" s="79">
        <f t="shared" si="95"/>
        <v>141.017</v>
      </c>
      <c r="H79" s="79">
        <f t="shared" si="95"/>
        <v>44.511999999999993</v>
      </c>
      <c r="I79" s="79">
        <f t="shared" si="95"/>
        <v>203.27100000000002</v>
      </c>
      <c r="J79" s="79">
        <f t="shared" si="95"/>
        <v>47.015999999999998</v>
      </c>
      <c r="K79" s="79">
        <f t="shared" si="95"/>
        <v>0</v>
      </c>
      <c r="L79" s="79">
        <f t="shared" si="95"/>
        <v>0</v>
      </c>
      <c r="M79" s="79">
        <f t="shared" ref="M79:N79" si="96">M59+M69</f>
        <v>0</v>
      </c>
      <c r="N79" s="79">
        <f t="shared" si="96"/>
        <v>0</v>
      </c>
      <c r="O79" s="79"/>
      <c r="P79" s="79">
        <f t="shared" si="95"/>
        <v>11.193</v>
      </c>
      <c r="Q79" s="266">
        <f t="shared" si="95"/>
        <v>14.737</v>
      </c>
      <c r="R79" s="211"/>
      <c r="T79" s="308">
        <f>D79/D78</f>
        <v>0.92375535042395573</v>
      </c>
      <c r="U79" s="309">
        <f>I79/I78</f>
        <v>0.23842679206287956</v>
      </c>
      <c r="V79" s="309">
        <f t="shared" ref="V79:W79" si="97">P79/P78</f>
        <v>0.20876230975828111</v>
      </c>
      <c r="W79" s="309">
        <f t="shared" si="97"/>
        <v>0.33427087350012474</v>
      </c>
      <c r="X79" s="309"/>
      <c r="Y79" s="309">
        <f t="shared" ref="Y79" si="98">Q79/Q78</f>
        <v>0.33427087350012474</v>
      </c>
      <c r="Z79" s="310">
        <f t="shared" ref="Z79" si="99">R79/R78</f>
        <v>0</v>
      </c>
    </row>
    <row r="80" spans="1:26" ht="20.100000000000001" customHeight="1" thickBot="1">
      <c r="A80" s="34"/>
      <c r="B80" s="15"/>
      <c r="C80" s="15" t="s">
        <v>47</v>
      </c>
      <c r="D80" s="40">
        <f>D60+D70</f>
        <v>21.5</v>
      </c>
      <c r="E80" s="30">
        <f t="shared" ref="E80:Q80" si="100">E60+E70</f>
        <v>1.5620000000000001</v>
      </c>
      <c r="F80" s="30">
        <f t="shared" si="100"/>
        <v>238.57599999999999</v>
      </c>
      <c r="G80" s="30">
        <f t="shared" si="100"/>
        <v>2624.5619999999999</v>
      </c>
      <c r="H80" s="30">
        <f t="shared" si="100"/>
        <v>349.00600000000003</v>
      </c>
      <c r="I80" s="30">
        <f t="shared" si="100"/>
        <v>649.28</v>
      </c>
      <c r="J80" s="30">
        <f t="shared" si="100"/>
        <v>189.78</v>
      </c>
      <c r="K80" s="30">
        <f t="shared" si="100"/>
        <v>14.495999999999999</v>
      </c>
      <c r="L80" s="30">
        <f t="shared" si="100"/>
        <v>293.553</v>
      </c>
      <c r="M80" s="30">
        <f t="shared" ref="M80:N80" si="101">M60+M70</f>
        <v>537.40499999999997</v>
      </c>
      <c r="N80" s="30">
        <f t="shared" si="101"/>
        <v>557.95100000000002</v>
      </c>
      <c r="O80" s="30"/>
      <c r="P80" s="30">
        <f t="shared" si="100"/>
        <v>42.423000000000002</v>
      </c>
      <c r="Q80" s="41">
        <f t="shared" si="100"/>
        <v>29.35</v>
      </c>
      <c r="R80" s="212">
        <f t="shared" ref="R80" si="102">(Q80-P80)/P80</f>
        <v>-0.30815831035051738</v>
      </c>
      <c r="T80" s="311">
        <f>D80/D78</f>
        <v>7.6244649576044279E-2</v>
      </c>
      <c r="U80" s="230">
        <f>I80/I78</f>
        <v>0.76157320793712047</v>
      </c>
      <c r="V80" s="230">
        <f t="shared" ref="V80:W80" si="103">P80/P78</f>
        <v>0.79123769024171897</v>
      </c>
      <c r="W80" s="230">
        <f t="shared" si="103"/>
        <v>0.66572912649987526</v>
      </c>
      <c r="X80" s="230"/>
      <c r="Y80" s="230">
        <f t="shared" ref="Y80" si="104">Q80/Q78</f>
        <v>0.66572912649987526</v>
      </c>
      <c r="Z80" s="312">
        <f t="shared" ref="Z80" si="105">R80/R78</f>
        <v>1.733887707813343</v>
      </c>
    </row>
    <row r="81" spans="1:26" ht="6.75" customHeight="1" thickBot="1">
      <c r="R81" s="18"/>
      <c r="T81" s="3"/>
      <c r="U81" s="3"/>
      <c r="V81" s="3"/>
      <c r="W81" s="3"/>
      <c r="X81" s="3"/>
      <c r="Y81" s="3"/>
      <c r="Z81" s="3"/>
    </row>
    <row r="82" spans="1:26" ht="20.100000000000001" customHeight="1" thickBot="1">
      <c r="A82" s="116"/>
      <c r="B82" s="43" t="s">
        <v>46</v>
      </c>
      <c r="C82" s="43"/>
      <c r="D82" s="132">
        <f>SUM(D83:D85)</f>
        <v>2704.6370000000002</v>
      </c>
      <c r="E82" s="138">
        <f t="shared" ref="E82" si="106">SUM(E83:E85)</f>
        <v>1058.403</v>
      </c>
      <c r="F82" s="138">
        <f t="shared" ref="F82" si="107">SUM(F83:F85)</f>
        <v>1148.8229999999999</v>
      </c>
      <c r="G82" s="138">
        <f t="shared" ref="G82" si="108">SUM(G83:G85)</f>
        <v>1676.595</v>
      </c>
      <c r="H82" s="138">
        <f t="shared" ref="H82" si="109">SUM(H83:H85)</f>
        <v>1541.2790000000005</v>
      </c>
      <c r="I82" s="138">
        <f t="shared" ref="I82" si="110">SUM(I83:I85)</f>
        <v>1509.6119999999994</v>
      </c>
      <c r="J82" s="138">
        <f t="shared" ref="J82" si="111">SUM(J83:J85)</f>
        <v>1481.3180000000004</v>
      </c>
      <c r="K82" s="138">
        <f t="shared" ref="K82" si="112">SUM(K83:K85)</f>
        <v>1753.7070000000006</v>
      </c>
      <c r="L82" s="138">
        <f t="shared" ref="L82:M82" si="113">SUM(L83:L85)</f>
        <v>1915.0309999999999</v>
      </c>
      <c r="M82" s="138">
        <f t="shared" si="113"/>
        <v>1785.8300000000006</v>
      </c>
      <c r="N82" s="138">
        <f t="shared" ref="N82" si="114">SUM(N83:N85)</f>
        <v>2481.1449999999995</v>
      </c>
      <c r="O82" s="138"/>
      <c r="P82" s="138">
        <f t="shared" ref="P82" si="115">SUM(P83:P85)</f>
        <v>5970.7850000000008</v>
      </c>
      <c r="Q82" s="44">
        <f t="shared" ref="Q82" si="116">SUM(Q83:Q85)</f>
        <v>4194.16</v>
      </c>
      <c r="R82" s="28">
        <f t="shared" ref="R82:R84" si="117">(Q82-P82)/P82</f>
        <v>-0.29755300182471828</v>
      </c>
      <c r="T82" s="296">
        <f>D82/D71</f>
        <v>0.45047169300655854</v>
      </c>
      <c r="U82" s="214">
        <f>I82/I71</f>
        <v>0.25316389464803102</v>
      </c>
      <c r="V82" s="214">
        <f>M82/M71</f>
        <v>0.17008886417635152</v>
      </c>
      <c r="W82" s="214">
        <f>N82/N71</f>
        <v>0.16228844866804351</v>
      </c>
      <c r="X82" s="214"/>
      <c r="Y82" s="214">
        <f t="shared" ref="Y82:Z82" si="118">P82/P71</f>
        <v>0.35447057755612854</v>
      </c>
      <c r="Z82" s="215">
        <f t="shared" si="118"/>
        <v>0.19721826583387372</v>
      </c>
    </row>
    <row r="83" spans="1:26" ht="20.100000000000001" customHeight="1">
      <c r="A83" s="16"/>
      <c r="C83" t="s">
        <v>97</v>
      </c>
      <c r="D83" s="25">
        <f>D73</f>
        <v>2444.15</v>
      </c>
      <c r="E83" s="23">
        <f t="shared" ref="E83:Q83" si="119">E73</f>
        <v>1038.126</v>
      </c>
      <c r="F83" s="23">
        <f t="shared" si="119"/>
        <v>1145.078</v>
      </c>
      <c r="G83" s="23">
        <f t="shared" si="119"/>
        <v>1535.578</v>
      </c>
      <c r="H83" s="23">
        <f t="shared" si="119"/>
        <v>1496.7670000000005</v>
      </c>
      <c r="I83" s="23">
        <f t="shared" si="119"/>
        <v>1306.3409999999994</v>
      </c>
      <c r="J83" s="23">
        <f t="shared" si="119"/>
        <v>1434.3020000000004</v>
      </c>
      <c r="K83" s="23">
        <f t="shared" si="119"/>
        <v>1689.0880000000006</v>
      </c>
      <c r="L83" s="23">
        <f t="shared" si="119"/>
        <v>1872.452</v>
      </c>
      <c r="M83" s="23">
        <f t="shared" ref="M83:N83" si="120">M73</f>
        <v>1777.3830000000007</v>
      </c>
      <c r="N83" s="23">
        <f t="shared" si="120"/>
        <v>2477.0989999999997</v>
      </c>
      <c r="O83" s="23"/>
      <c r="P83" s="23">
        <f t="shared" si="119"/>
        <v>5884.5470000000005</v>
      </c>
      <c r="Q83" s="45">
        <f t="shared" si="119"/>
        <v>4173.9449999999997</v>
      </c>
      <c r="R83" s="211">
        <f t="shared" si="117"/>
        <v>-0.29069391407698852</v>
      </c>
      <c r="T83" s="223">
        <f>D83/D82</f>
        <v>0.90368873900638047</v>
      </c>
      <c r="U83" s="224">
        <f>I83/I82</f>
        <v>0.86534884460377892</v>
      </c>
      <c r="V83" s="224">
        <f>M83/M82</f>
        <v>0.99526998650487453</v>
      </c>
      <c r="W83" s="224">
        <f>N83/N82</f>
        <v>0.99836930127017975</v>
      </c>
      <c r="X83" s="224"/>
      <c r="Y83" s="224">
        <f t="shared" ref="Y83:Z83" si="121">P83/P82</f>
        <v>0.98555667303378025</v>
      </c>
      <c r="Z83" s="360">
        <f t="shared" si="121"/>
        <v>0.99518020294886222</v>
      </c>
    </row>
    <row r="84" spans="1:26" ht="20.100000000000001" customHeight="1">
      <c r="A84" s="16"/>
      <c r="C84" t="s">
        <v>123</v>
      </c>
      <c r="D84" s="25">
        <f>D76</f>
        <v>0</v>
      </c>
      <c r="E84" s="26">
        <f t="shared" ref="E84:Q84" si="122">E76</f>
        <v>0</v>
      </c>
      <c r="F84" s="26">
        <f t="shared" si="122"/>
        <v>0</v>
      </c>
      <c r="G84" s="26">
        <f t="shared" si="122"/>
        <v>0</v>
      </c>
      <c r="H84" s="26">
        <f t="shared" si="122"/>
        <v>0</v>
      </c>
      <c r="I84" s="26">
        <f t="shared" si="122"/>
        <v>0</v>
      </c>
      <c r="J84" s="26">
        <f t="shared" si="122"/>
        <v>0</v>
      </c>
      <c r="K84" s="26">
        <f t="shared" si="122"/>
        <v>64.619</v>
      </c>
      <c r="L84" s="26">
        <f t="shared" si="122"/>
        <v>42.579000000000001</v>
      </c>
      <c r="M84" s="26">
        <f t="shared" ref="M84:N84" si="123">M76</f>
        <v>8.4469999999999992</v>
      </c>
      <c r="N84" s="26">
        <f t="shared" si="123"/>
        <v>4.0460000000000003</v>
      </c>
      <c r="O84" s="26"/>
      <c r="P84" s="26">
        <f t="shared" si="122"/>
        <v>75.045000000000002</v>
      </c>
      <c r="Q84" s="45">
        <f t="shared" si="122"/>
        <v>5.4779999999999998</v>
      </c>
      <c r="R84" s="211">
        <f t="shared" si="117"/>
        <v>-0.92700379772136721</v>
      </c>
      <c r="T84" s="223">
        <f>D84/D82</f>
        <v>0</v>
      </c>
      <c r="U84" s="217">
        <f>I84/I82</f>
        <v>0</v>
      </c>
      <c r="V84" s="217">
        <f>M84/M82</f>
        <v>4.7300134951255134E-3</v>
      </c>
      <c r="W84" s="217">
        <f>N84/N82</f>
        <v>1.6306987298203052E-3</v>
      </c>
      <c r="X84" s="217"/>
      <c r="Y84" s="217">
        <f t="shared" ref="Y84:Z84" si="124">P84/P82</f>
        <v>1.2568699090655583E-2</v>
      </c>
      <c r="Z84" s="222">
        <f t="shared" si="124"/>
        <v>1.3061018177656552E-3</v>
      </c>
    </row>
    <row r="85" spans="1:26" ht="20.100000000000001" customHeight="1" thickBot="1">
      <c r="A85" s="16"/>
      <c r="C85" t="s">
        <v>106</v>
      </c>
      <c r="D85" s="25">
        <f>D79</f>
        <v>260.48700000000002</v>
      </c>
      <c r="E85" s="26">
        <f t="shared" ref="E85:Q85" si="125">E79</f>
        <v>20.277000000000001</v>
      </c>
      <c r="F85" s="26">
        <f t="shared" si="125"/>
        <v>3.7450000000000001</v>
      </c>
      <c r="G85" s="26">
        <f t="shared" si="125"/>
        <v>141.017</v>
      </c>
      <c r="H85" s="26">
        <f t="shared" si="125"/>
        <v>44.511999999999993</v>
      </c>
      <c r="I85" s="26">
        <f t="shared" si="125"/>
        <v>203.27100000000002</v>
      </c>
      <c r="J85" s="26">
        <f t="shared" si="125"/>
        <v>47.015999999999998</v>
      </c>
      <c r="K85" s="26">
        <f t="shared" si="125"/>
        <v>0</v>
      </c>
      <c r="L85" s="26">
        <f t="shared" si="125"/>
        <v>0</v>
      </c>
      <c r="M85" s="26">
        <f t="shared" ref="M85:N85" si="126">M79</f>
        <v>0</v>
      </c>
      <c r="N85" s="26">
        <f t="shared" si="126"/>
        <v>0</v>
      </c>
      <c r="O85" s="26"/>
      <c r="P85" s="26">
        <f t="shared" si="125"/>
        <v>11.193</v>
      </c>
      <c r="Q85" s="45">
        <f t="shared" si="125"/>
        <v>14.737</v>
      </c>
      <c r="R85" s="211"/>
      <c r="T85" s="223">
        <f>D85/D82</f>
        <v>9.6311260993619474E-2</v>
      </c>
      <c r="U85" s="217">
        <f>I85/I82</f>
        <v>0.13465115539622108</v>
      </c>
      <c r="V85" s="217">
        <f t="shared" ref="V85:W85" si="127">P85/P82</f>
        <v>1.8746278755641006E-3</v>
      </c>
      <c r="W85" s="217">
        <f t="shared" si="127"/>
        <v>3.5136952333721175E-3</v>
      </c>
      <c r="X85" s="217"/>
      <c r="Y85" s="217">
        <f t="shared" ref="Y85" si="128">Q85/Q82</f>
        <v>3.5136952333721175E-3</v>
      </c>
      <c r="Z85" s="222">
        <f t="shared" ref="Z85" si="129">R85/R82</f>
        <v>0</v>
      </c>
    </row>
    <row r="86" spans="1:26" ht="20.100000000000001" customHeight="1" thickBot="1">
      <c r="A86" s="42"/>
      <c r="B86" s="43" t="s">
        <v>47</v>
      </c>
      <c r="C86" s="43"/>
      <c r="D86" s="132">
        <f>SUM(D87:D89)</f>
        <v>3299.3739999999993</v>
      </c>
      <c r="E86" s="138">
        <f t="shared" ref="E86" si="130">SUM(E87:E89)</f>
        <v>1951.076</v>
      </c>
      <c r="F86" s="138">
        <f t="shared" ref="F86" si="131">SUM(F87:F89)</f>
        <v>2896.1739999999995</v>
      </c>
      <c r="G86" s="138">
        <f t="shared" ref="G86" si="132">SUM(G87:G89)</f>
        <v>5950.3179999999993</v>
      </c>
      <c r="H86" s="138">
        <f t="shared" ref="H86" si="133">SUM(H87:H89)</f>
        <v>5847.9669999999996</v>
      </c>
      <c r="I86" s="138">
        <f t="shared" ref="I86" si="134">SUM(I87:I89)</f>
        <v>4453.3709999999983</v>
      </c>
      <c r="J86" s="138">
        <f t="shared" ref="J86" si="135">SUM(J87:J89)</f>
        <v>6060.2779999999984</v>
      </c>
      <c r="K86" s="138">
        <f t="shared" ref="K86" si="136">SUM(K87:K89)</f>
        <v>7872.8580000000011</v>
      </c>
      <c r="L86" s="138">
        <f t="shared" ref="L86:M86" si="137">SUM(L87:L89)</f>
        <v>8894.7880000000023</v>
      </c>
      <c r="M86" s="138">
        <f t="shared" si="137"/>
        <v>8713.5640000000003</v>
      </c>
      <c r="N86" s="138">
        <f t="shared" ref="N86" si="138">SUM(N87:N89)</f>
        <v>12807.343000000001</v>
      </c>
      <c r="O86" s="138"/>
      <c r="P86" s="138">
        <f t="shared" ref="P86" si="139">SUM(P87:P89)</f>
        <v>15295.804999999998</v>
      </c>
      <c r="Q86" s="67">
        <f t="shared" ref="Q86" si="140">SUM(Q87:Q89)</f>
        <v>13071.974000000006</v>
      </c>
      <c r="R86" s="28">
        <f t="shared" ref="R86:R89" si="141">(Q86-P86)/P86</f>
        <v>-0.14538829437221468</v>
      </c>
      <c r="T86" s="296">
        <f>D86/D71</f>
        <v>0.54952830699344146</v>
      </c>
      <c r="U86" s="214">
        <f>I86/I71</f>
        <v>0.74683610535196887</v>
      </c>
      <c r="V86" s="214">
        <f>M86/M71</f>
        <v>0.82991113582364839</v>
      </c>
      <c r="W86" s="214">
        <f>N86/N71</f>
        <v>0.83771155133195629</v>
      </c>
      <c r="X86" s="214"/>
      <c r="Y86" s="214">
        <f t="shared" ref="Y86:Z86" si="142">P86/P71</f>
        <v>0.90807370095153606</v>
      </c>
      <c r="Z86" s="215">
        <f t="shared" si="142"/>
        <v>0.61467183972606831</v>
      </c>
    </row>
    <row r="87" spans="1:26" ht="20.100000000000001" customHeight="1">
      <c r="A87" s="16"/>
      <c r="C87" t="s">
        <v>97</v>
      </c>
      <c r="D87" s="25">
        <f>D74</f>
        <v>3277.8739999999993</v>
      </c>
      <c r="E87" s="26">
        <f t="shared" ref="E87:Q87" si="143">E74</f>
        <v>1949.5140000000001</v>
      </c>
      <c r="F87" s="26">
        <f t="shared" si="143"/>
        <v>2657.5979999999995</v>
      </c>
      <c r="G87" s="26">
        <f t="shared" si="143"/>
        <v>3325.7559999999989</v>
      </c>
      <c r="H87" s="26">
        <f t="shared" si="143"/>
        <v>5498.9609999999993</v>
      </c>
      <c r="I87" s="26">
        <f t="shared" si="143"/>
        <v>3804.0909999999985</v>
      </c>
      <c r="J87" s="26">
        <f t="shared" si="143"/>
        <v>5870.4979999999987</v>
      </c>
      <c r="K87" s="26">
        <f t="shared" si="143"/>
        <v>7813.0310000000009</v>
      </c>
      <c r="L87" s="26">
        <f t="shared" si="143"/>
        <v>8548.1920000000027</v>
      </c>
      <c r="M87" s="26">
        <f t="shared" ref="M87:N87" si="144">M74</f>
        <v>7917.4090000000006</v>
      </c>
      <c r="N87" s="26">
        <f t="shared" si="144"/>
        <v>10389.598000000002</v>
      </c>
      <c r="O87" s="26"/>
      <c r="P87" s="26">
        <f t="shared" si="143"/>
        <v>13660.420999999998</v>
      </c>
      <c r="Q87" s="45">
        <f t="shared" si="143"/>
        <v>12474.943000000005</v>
      </c>
      <c r="R87" s="211">
        <f t="shared" si="141"/>
        <v>-8.6781952035006382E-2</v>
      </c>
      <c r="T87" s="223">
        <f>D87/D86</f>
        <v>0.99348361234585714</v>
      </c>
      <c r="U87" s="217">
        <f>I87/I86</f>
        <v>0.85420482596217562</v>
      </c>
      <c r="V87" s="217">
        <f>M87/M86</f>
        <v>0.90863038361800064</v>
      </c>
      <c r="W87" s="217">
        <f>N87/N86</f>
        <v>0.81122196852227668</v>
      </c>
      <c r="X87" s="217"/>
      <c r="Y87" s="217">
        <f t="shared" ref="Y87:Z87" si="145">P87/P86</f>
        <v>0.89308284199491295</v>
      </c>
      <c r="Z87" s="222">
        <f t="shared" si="145"/>
        <v>0.95432740303798025</v>
      </c>
    </row>
    <row r="88" spans="1:26" ht="20.100000000000001" customHeight="1">
      <c r="A88" s="16"/>
      <c r="C88" t="s">
        <v>123</v>
      </c>
      <c r="D88" s="25">
        <f>D77</f>
        <v>0</v>
      </c>
      <c r="E88" s="26">
        <f t="shared" ref="E88:Q88" si="146">E77</f>
        <v>0</v>
      </c>
      <c r="F88" s="26">
        <f t="shared" si="146"/>
        <v>0</v>
      </c>
      <c r="G88" s="26">
        <f t="shared" si="146"/>
        <v>0</v>
      </c>
      <c r="H88" s="26">
        <f t="shared" si="146"/>
        <v>0</v>
      </c>
      <c r="I88" s="26">
        <f t="shared" si="146"/>
        <v>0</v>
      </c>
      <c r="J88" s="26">
        <f t="shared" si="146"/>
        <v>0</v>
      </c>
      <c r="K88" s="26">
        <f t="shared" si="146"/>
        <v>45.331000000000003</v>
      </c>
      <c r="L88" s="26">
        <f t="shared" si="146"/>
        <v>53.042999999999999</v>
      </c>
      <c r="M88" s="26">
        <f t="shared" ref="M88:N88" si="147">M77</f>
        <v>258.75</v>
      </c>
      <c r="N88" s="26">
        <f t="shared" si="147"/>
        <v>1859.7939999999999</v>
      </c>
      <c r="O88" s="26"/>
      <c r="P88" s="26">
        <f t="shared" si="146"/>
        <v>1592.9609999999998</v>
      </c>
      <c r="Q88" s="45">
        <f t="shared" si="146"/>
        <v>567.68099999999993</v>
      </c>
      <c r="R88" s="211">
        <f t="shared" si="141"/>
        <v>-0.64363157666760196</v>
      </c>
      <c r="T88" s="223">
        <f>D88/D86</f>
        <v>0</v>
      </c>
      <c r="U88" s="217">
        <f>I88/I86</f>
        <v>0</v>
      </c>
      <c r="V88" s="217">
        <f>M88/M86</f>
        <v>2.9695082287798654E-2</v>
      </c>
      <c r="W88" s="217">
        <f>N88/N86</f>
        <v>0.14521310157774331</v>
      </c>
      <c r="X88" s="217"/>
      <c r="Y88" s="217">
        <f t="shared" ref="Y88:Z88" si="148">P88/P86</f>
        <v>0.10414365245895851</v>
      </c>
      <c r="Z88" s="222">
        <f t="shared" si="148"/>
        <v>4.3427335458286538E-2</v>
      </c>
    </row>
    <row r="89" spans="1:26" ht="20.100000000000001" customHeight="1" thickBot="1">
      <c r="A89" s="34"/>
      <c r="B89" s="15"/>
      <c r="C89" s="99" t="s">
        <v>106</v>
      </c>
      <c r="D89" s="29">
        <f>D80</f>
        <v>21.5</v>
      </c>
      <c r="E89" s="30">
        <f t="shared" ref="E89:Q89" si="149">E80</f>
        <v>1.5620000000000001</v>
      </c>
      <c r="F89" s="30">
        <f t="shared" si="149"/>
        <v>238.57599999999999</v>
      </c>
      <c r="G89" s="30">
        <f t="shared" si="149"/>
        <v>2624.5619999999999</v>
      </c>
      <c r="H89" s="30">
        <f t="shared" si="149"/>
        <v>349.00600000000003</v>
      </c>
      <c r="I89" s="30">
        <f t="shared" si="149"/>
        <v>649.28</v>
      </c>
      <c r="J89" s="30">
        <f t="shared" si="149"/>
        <v>189.78</v>
      </c>
      <c r="K89" s="30">
        <f t="shared" si="149"/>
        <v>14.495999999999999</v>
      </c>
      <c r="L89" s="30">
        <f t="shared" si="149"/>
        <v>293.553</v>
      </c>
      <c r="M89" s="30">
        <f t="shared" ref="M89:N89" si="150">M80</f>
        <v>537.40499999999997</v>
      </c>
      <c r="N89" s="30">
        <f t="shared" si="150"/>
        <v>557.95100000000002</v>
      </c>
      <c r="O89" s="30"/>
      <c r="P89" s="30">
        <f t="shared" si="149"/>
        <v>42.423000000000002</v>
      </c>
      <c r="Q89" s="98">
        <f t="shared" si="149"/>
        <v>29.35</v>
      </c>
      <c r="R89" s="212">
        <f t="shared" si="141"/>
        <v>-0.30815831035051738</v>
      </c>
      <c r="T89" s="229">
        <f>D89/D86</f>
        <v>6.5163876541428781E-3</v>
      </c>
      <c r="U89" s="230">
        <f>I89/I86</f>
        <v>0.14579517403782444</v>
      </c>
      <c r="V89" s="230">
        <f>M89/M86</f>
        <v>6.1674534094200713E-2</v>
      </c>
      <c r="W89" s="230">
        <f>N89/N86</f>
        <v>4.3564929899980037E-2</v>
      </c>
      <c r="X89" s="230"/>
      <c r="Y89" s="230">
        <f t="shared" ref="Y89:Z89" si="151">P89/P86</f>
        <v>2.7735055461284978E-3</v>
      </c>
      <c r="Z89" s="312">
        <f t="shared" si="151"/>
        <v>2.2452615037331001E-3</v>
      </c>
    </row>
    <row r="90" spans="1:26" ht="20.100000000000001" customHeight="1" thickBot="1"/>
    <row r="91" spans="1:26" ht="15" customHeight="1">
      <c r="A91" s="481" t="s">
        <v>71</v>
      </c>
      <c r="B91" s="462"/>
      <c r="C91" s="462"/>
      <c r="D91" s="530" t="s">
        <v>50</v>
      </c>
      <c r="E91" s="531"/>
      <c r="F91" s="531"/>
      <c r="G91" s="531"/>
      <c r="H91" s="531"/>
      <c r="I91" s="531"/>
      <c r="J91" s="531"/>
      <c r="K91" s="531"/>
      <c r="L91" s="531"/>
      <c r="M91" s="531"/>
      <c r="N91" s="531"/>
      <c r="O91" s="531"/>
      <c r="P91" s="531"/>
      <c r="Q91" s="532"/>
      <c r="R91" s="492" t="s">
        <v>175</v>
      </c>
    </row>
    <row r="92" spans="1:26" ht="15.75" customHeight="1">
      <c r="A92" s="490"/>
      <c r="B92" s="463"/>
      <c r="C92" s="463"/>
      <c r="D92" s="533" t="s">
        <v>67</v>
      </c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5"/>
      <c r="R92" s="493"/>
    </row>
    <row r="93" spans="1:26" ht="21.75" customHeight="1" thickBot="1">
      <c r="A93" s="490"/>
      <c r="B93" s="463"/>
      <c r="C93" s="463"/>
      <c r="D93" s="61">
        <v>2010</v>
      </c>
      <c r="E93" s="62">
        <v>2011</v>
      </c>
      <c r="F93" s="62">
        <v>2012</v>
      </c>
      <c r="G93" s="59">
        <v>2013</v>
      </c>
      <c r="H93" s="59">
        <v>2014</v>
      </c>
      <c r="I93" s="59">
        <v>2015</v>
      </c>
      <c r="J93" s="59">
        <v>2016</v>
      </c>
      <c r="K93" s="59">
        <v>2017</v>
      </c>
      <c r="L93" s="59">
        <v>2018</v>
      </c>
      <c r="M93" s="59">
        <v>2019</v>
      </c>
      <c r="N93" s="59">
        <v>2020</v>
      </c>
      <c r="O93" s="59">
        <v>2021</v>
      </c>
      <c r="P93" s="59">
        <v>2022</v>
      </c>
      <c r="Q93" s="60">
        <v>2023</v>
      </c>
      <c r="R93" s="494"/>
    </row>
    <row r="94" spans="1:26" ht="20.100000000000001" customHeight="1" thickBot="1">
      <c r="A94" s="42" t="s">
        <v>44</v>
      </c>
      <c r="B94" s="43"/>
      <c r="C94" s="43"/>
      <c r="D94" s="54">
        <f>(D51/D7)*10</f>
        <v>1.1545114344631784</v>
      </c>
      <c r="E94" s="160">
        <f t="shared" ref="E94:Q94" si="152">(E51/E7)*10</f>
        <v>3.8503814903021221</v>
      </c>
      <c r="F94" s="160">
        <f t="shared" si="152"/>
        <v>3.4072946143518585</v>
      </c>
      <c r="G94" s="160">
        <f t="shared" si="152"/>
        <v>1.4471731995647839</v>
      </c>
      <c r="H94" s="160">
        <f t="shared" si="152"/>
        <v>2.5099078887481414</v>
      </c>
      <c r="I94" s="160">
        <f t="shared" si="152"/>
        <v>1.7702857616438881</v>
      </c>
      <c r="J94" s="160">
        <f t="shared" si="152"/>
        <v>3.5422909339784359</v>
      </c>
      <c r="K94" s="160">
        <f t="shared" si="152"/>
        <v>5.3772048924407763</v>
      </c>
      <c r="L94" s="160">
        <f t="shared" si="152"/>
        <v>3.0591724112775704</v>
      </c>
      <c r="M94" s="160">
        <f t="shared" ref="M94:P94" si="153">(M51/M7)*10</f>
        <v>2.8464824530045285</v>
      </c>
      <c r="N94" s="160">
        <f t="shared" ref="N94" si="154">(N51/N7)*10</f>
        <v>2.7379912745904198</v>
      </c>
      <c r="O94" s="160"/>
      <c r="P94" s="160">
        <f t="shared" si="153"/>
        <v>4.9520273586241528</v>
      </c>
      <c r="Q94" s="100">
        <f t="shared" si="152"/>
        <v>8.0528895536197336</v>
      </c>
      <c r="R94" s="28">
        <f t="shared" ref="R94:R101" si="155">(Q94-P94)/P94</f>
        <v>0.62618034401512457</v>
      </c>
    </row>
    <row r="95" spans="1:26" ht="20.100000000000001" customHeight="1">
      <c r="A95" s="69"/>
      <c r="B95" s="68" t="s">
        <v>97</v>
      </c>
      <c r="C95" s="68"/>
      <c r="D95" s="80">
        <f t="shared" ref="D95:Q95" si="156">(D52/D8)*10</f>
        <v>1.3084888386573226</v>
      </c>
      <c r="E95" s="84">
        <f t="shared" si="156"/>
        <v>3.8880779961836569</v>
      </c>
      <c r="F95" s="84">
        <f t="shared" si="156"/>
        <v>4.5456357719980014</v>
      </c>
      <c r="G95" s="84">
        <f t="shared" si="156"/>
        <v>3.8472465769424198</v>
      </c>
      <c r="H95" s="84">
        <f t="shared" si="156"/>
        <v>2.8717429638738707</v>
      </c>
      <c r="I95" s="84">
        <f t="shared" si="156"/>
        <v>2.7026361352026127</v>
      </c>
      <c r="J95" s="84">
        <f t="shared" si="156"/>
        <v>4.0623926249191005</v>
      </c>
      <c r="K95" s="84">
        <f t="shared" si="156"/>
        <v>5.4054773029967347</v>
      </c>
      <c r="L95" s="84">
        <f t="shared" si="156"/>
        <v>3.305355064216938</v>
      </c>
      <c r="M95" s="84">
        <f t="shared" ref="M95:P95" si="157">(M52/M8)*10</f>
        <v>3.739445413000114</v>
      </c>
      <c r="N95" s="84">
        <f t="shared" ref="N95" si="158">(N52/N8)*10</f>
        <v>5.2379801331638287</v>
      </c>
      <c r="O95" s="84"/>
      <c r="P95" s="84">
        <f t="shared" si="157"/>
        <v>7.7346044108001619</v>
      </c>
      <c r="Q95" s="278">
        <f t="shared" si="156"/>
        <v>9.6249756737164223</v>
      </c>
      <c r="R95" s="81">
        <f t="shared" si="155"/>
        <v>0.24440438870754053</v>
      </c>
    </row>
    <row r="96" spans="1:26" ht="20.100000000000001" customHeight="1">
      <c r="A96" s="16"/>
      <c r="C96" t="s">
        <v>46</v>
      </c>
      <c r="D96" s="52">
        <f t="shared" ref="D96:Q96" si="159">(D53/D9)*10</f>
        <v>0.80329092512996358</v>
      </c>
      <c r="E96" s="56">
        <f t="shared" si="159"/>
        <v>2.9733743004370989</v>
      </c>
      <c r="F96" s="56">
        <f t="shared" si="159"/>
        <v>2.4022856406345658</v>
      </c>
      <c r="G96" s="56">
        <f t="shared" si="159"/>
        <v>1.8224633498787945</v>
      </c>
      <c r="H96" s="56">
        <f t="shared" si="159"/>
        <v>0.7913292532598194</v>
      </c>
      <c r="I96" s="56">
        <f t="shared" si="159"/>
        <v>0.83471351637679847</v>
      </c>
      <c r="J96" s="56">
        <f t="shared" si="159"/>
        <v>1.0330188062593599</v>
      </c>
      <c r="K96" s="56">
        <f t="shared" si="159"/>
        <v>1.336440349113857</v>
      </c>
      <c r="L96" s="56">
        <f t="shared" si="159"/>
        <v>1.7719172869618083</v>
      </c>
      <c r="M96" s="56">
        <f t="shared" ref="M96:P96" si="160">(M53/M9)*10</f>
        <v>4.870427618936219</v>
      </c>
      <c r="N96" s="56">
        <f t="shared" ref="N96" si="161">(N53/N9)*10</f>
        <v>5.4761390758980708</v>
      </c>
      <c r="O96" s="56"/>
      <c r="P96" s="56">
        <f t="shared" si="160"/>
        <v>4.4199629349233085</v>
      </c>
      <c r="Q96" s="139">
        <f t="shared" si="159"/>
        <v>4.3639897011754449</v>
      </c>
      <c r="R96" s="211">
        <f t="shared" si="155"/>
        <v>-1.2663733739847473E-2</v>
      </c>
    </row>
    <row r="97" spans="1:18" ht="20.100000000000001" customHeight="1">
      <c r="A97" s="16"/>
      <c r="C97" t="s">
        <v>47</v>
      </c>
      <c r="D97" s="52">
        <f t="shared" ref="D97:Q97" si="162">(D54/D10)*10</f>
        <v>2.4526619921778643</v>
      </c>
      <c r="E97" s="56">
        <f t="shared" si="162"/>
        <v>4.6357591253410684</v>
      </c>
      <c r="F97" s="56">
        <f t="shared" si="162"/>
        <v>7.3392186178820822</v>
      </c>
      <c r="G97" s="56">
        <f t="shared" si="162"/>
        <v>7.9149122848959745</v>
      </c>
      <c r="H97" s="56">
        <f t="shared" si="162"/>
        <v>10.400028704563065</v>
      </c>
      <c r="I97" s="56">
        <f t="shared" si="162"/>
        <v>11.12067430962836</v>
      </c>
      <c r="J97" s="56">
        <f t="shared" si="162"/>
        <v>15.409611874195765</v>
      </c>
      <c r="K97" s="56">
        <f t="shared" si="162"/>
        <v>16.631889323276599</v>
      </c>
      <c r="L97" s="56">
        <f t="shared" si="162"/>
        <v>4.0570430570058038</v>
      </c>
      <c r="M97" s="56">
        <f t="shared" ref="M97:P97" si="163">(M54/M10)*10</f>
        <v>3.5466954115054365</v>
      </c>
      <c r="N97" s="56">
        <f t="shared" ref="N97" si="164">(N54/N10)*10</f>
        <v>5.1838294410616008</v>
      </c>
      <c r="O97" s="56"/>
      <c r="P97" s="56">
        <f t="shared" si="163"/>
        <v>11.618796067804265</v>
      </c>
      <c r="Q97" s="139">
        <f t="shared" si="162"/>
        <v>16.524270793798056</v>
      </c>
      <c r="R97" s="211">
        <f t="shared" si="155"/>
        <v>0.42220163753341738</v>
      </c>
    </row>
    <row r="98" spans="1:18" ht="20.100000000000001" customHeight="1">
      <c r="A98" s="264"/>
      <c r="B98" s="536" t="s">
        <v>105</v>
      </c>
      <c r="C98" s="537"/>
      <c r="D98" s="82"/>
      <c r="E98" s="135"/>
      <c r="F98" s="135"/>
      <c r="G98" s="135"/>
      <c r="H98" s="135"/>
      <c r="I98" s="135"/>
      <c r="J98" s="135"/>
      <c r="K98" s="135">
        <f t="shared" ref="K98:Q98" si="165">(K55/K11)*10</f>
        <v>3.8798122728395503</v>
      </c>
      <c r="L98" s="135">
        <f t="shared" si="165"/>
        <v>3.4469929762949958</v>
      </c>
      <c r="M98" s="135">
        <f t="shared" ref="M98:P98" si="166">(M55/M11)*10</f>
        <v>0.75318551813903056</v>
      </c>
      <c r="N98" s="135">
        <f t="shared" ref="N98" si="167">(N55/N11)*10</f>
        <v>0.74730455159162901</v>
      </c>
      <c r="O98" s="135"/>
      <c r="P98" s="135">
        <f t="shared" si="166"/>
        <v>1.0079119430159074</v>
      </c>
      <c r="Q98" s="279">
        <f t="shared" si="165"/>
        <v>1.434454772634062</v>
      </c>
      <c r="R98" s="83">
        <f t="shared" si="155"/>
        <v>0.42319453854454692</v>
      </c>
    </row>
    <row r="99" spans="1:18" ht="20.100000000000001" customHeight="1">
      <c r="A99" s="16"/>
      <c r="C99" t="s">
        <v>46</v>
      </c>
      <c r="D99" s="52"/>
      <c r="E99" s="56"/>
      <c r="F99" s="56"/>
      <c r="G99" s="56"/>
      <c r="H99" s="56"/>
      <c r="I99" s="56"/>
      <c r="J99" s="56"/>
      <c r="K99" s="56">
        <f t="shared" ref="K99:Q99" si="168">(K56/K12)*10</f>
        <v>3.0397497412738734</v>
      </c>
      <c r="L99" s="56">
        <f t="shared" si="168"/>
        <v>3.2130244491397524</v>
      </c>
      <c r="M99" s="56">
        <f t="shared" ref="M99:P99" si="169">(M56/M12)*10</f>
        <v>2.1587017633529264</v>
      </c>
      <c r="N99" s="56">
        <f t="shared" ref="N99" si="170">(N56/N12)*10</f>
        <v>2.3884297520661164</v>
      </c>
      <c r="O99" s="56"/>
      <c r="P99" s="56">
        <f t="shared" si="169"/>
        <v>2.7196947942732903</v>
      </c>
      <c r="Q99" s="139">
        <f t="shared" si="168"/>
        <v>2.5365677045619117</v>
      </c>
      <c r="R99" s="211">
        <f t="shared" si="155"/>
        <v>-6.733369130131038E-2</v>
      </c>
    </row>
    <row r="100" spans="1:18" ht="20.100000000000001" customHeight="1">
      <c r="A100" s="16"/>
      <c r="C100" t="s">
        <v>47</v>
      </c>
      <c r="D100" s="52"/>
      <c r="E100" s="56"/>
      <c r="F100" s="56"/>
      <c r="G100" s="56"/>
      <c r="H100" s="56"/>
      <c r="I100" s="56"/>
      <c r="J100" s="56"/>
      <c r="K100" s="56">
        <f t="shared" ref="K100:Q100" si="171">(K57/K13)*10</f>
        <v>6.4017794096878973</v>
      </c>
      <c r="L100" s="56">
        <f t="shared" si="171"/>
        <v>3.6671400170406137</v>
      </c>
      <c r="M100" s="56">
        <f t="shared" ref="M100:P100" si="172">(M57/M13)*10</f>
        <v>0.73748386949421585</v>
      </c>
      <c r="N100" s="56">
        <f t="shared" ref="N100" si="173">(N57/N13)*10</f>
        <v>0.74617591249113957</v>
      </c>
      <c r="O100" s="56"/>
      <c r="P100" s="56">
        <f t="shared" si="172"/>
        <v>0.98200585318852229</v>
      </c>
      <c r="Q100" s="139">
        <f t="shared" si="171"/>
        <v>1.4305639347614909</v>
      </c>
      <c r="R100" s="211">
        <f t="shared" si="155"/>
        <v>0.45677740119014942</v>
      </c>
    </row>
    <row r="101" spans="1:18" ht="20.100000000000001" customHeight="1">
      <c r="A101" s="70"/>
      <c r="B101" s="71" t="s">
        <v>106</v>
      </c>
      <c r="C101" s="71"/>
      <c r="D101" s="82">
        <f t="shared" ref="D101:Q101" si="174">(D58/D14)*10</f>
        <v>0.33173414936705448</v>
      </c>
      <c r="E101" s="135">
        <f t="shared" si="174"/>
        <v>1.6630368565336582</v>
      </c>
      <c r="F101" s="135">
        <f t="shared" si="174"/>
        <v>0.70041853823786149</v>
      </c>
      <c r="G101" s="135">
        <f t="shared" si="174"/>
        <v>0.69154722554223158</v>
      </c>
      <c r="H101" s="135">
        <f t="shared" si="174"/>
        <v>0.77795736883022093</v>
      </c>
      <c r="I101" s="135">
        <f t="shared" si="174"/>
        <v>0.55855395271612074</v>
      </c>
      <c r="J101" s="135">
        <f t="shared" si="174"/>
        <v>0.72066813246960837</v>
      </c>
      <c r="K101" s="135">
        <f t="shared" si="174"/>
        <v>3.8017309205350114</v>
      </c>
      <c r="L101" s="135">
        <f t="shared" si="174"/>
        <v>0.8453260612901925</v>
      </c>
      <c r="M101" s="135">
        <f t="shared" ref="M101:P101" si="175">(M58/M14)*10</f>
        <v>0.74860203593554064</v>
      </c>
      <c r="N101" s="135">
        <f t="shared" ref="N101" si="176">(N58/N14)*10</f>
        <v>1.0519520431076581</v>
      </c>
      <c r="O101" s="135"/>
      <c r="P101" s="135">
        <f t="shared" si="175"/>
        <v>0.71252926538365247</v>
      </c>
      <c r="Q101" s="279">
        <f t="shared" si="174"/>
        <v>11.585910190911537</v>
      </c>
      <c r="R101" s="83">
        <f t="shared" si="155"/>
        <v>15.260258706248717</v>
      </c>
    </row>
    <row r="102" spans="1:18" ht="20.100000000000001" customHeight="1">
      <c r="A102" s="16"/>
      <c r="C102" t="s">
        <v>46</v>
      </c>
      <c r="D102" s="52">
        <f t="shared" ref="D102:J102" si="177">(D59/D15)*10</f>
        <v>0.32242959420117645</v>
      </c>
      <c r="E102" s="56">
        <f t="shared" si="177"/>
        <v>1.5469179127250534</v>
      </c>
      <c r="F102" s="56">
        <f t="shared" si="177"/>
        <v>5.8791208791208796</v>
      </c>
      <c r="G102" s="56">
        <f t="shared" si="177"/>
        <v>1.9173204258385566</v>
      </c>
      <c r="H102" s="56">
        <f t="shared" si="177"/>
        <v>7.7790982174065002</v>
      </c>
      <c r="I102" s="56">
        <f t="shared" si="177"/>
        <v>3.6507004310344833</v>
      </c>
      <c r="J102" s="56">
        <f t="shared" si="177"/>
        <v>12.205607476635512</v>
      </c>
      <c r="K102" s="56"/>
      <c r="L102" s="56"/>
      <c r="M102" s="56"/>
      <c r="N102" s="56"/>
      <c r="O102" s="56"/>
      <c r="P102" s="56"/>
      <c r="Q102" s="139"/>
      <c r="R102" s="211"/>
    </row>
    <row r="103" spans="1:18" ht="20.100000000000001" customHeight="1" thickBot="1">
      <c r="A103" s="16"/>
      <c r="C103" t="s">
        <v>47</v>
      </c>
      <c r="D103" s="52">
        <f t="shared" ref="D103:Q103" si="178">(D60/D16)*10</f>
        <v>1.3888342005343832</v>
      </c>
      <c r="E103" s="56">
        <f t="shared" si="178"/>
        <v>65.083333333333343</v>
      </c>
      <c r="F103" s="56">
        <f t="shared" si="178"/>
        <v>0.69086581202273778</v>
      </c>
      <c r="G103" s="56">
        <f t="shared" si="178"/>
        <v>0.6685726678010252</v>
      </c>
      <c r="H103" s="56">
        <f t="shared" si="178"/>
        <v>0.69759683857896537</v>
      </c>
      <c r="I103" s="56">
        <f t="shared" si="178"/>
        <v>0.43397104293342065</v>
      </c>
      <c r="J103" s="56">
        <f t="shared" si="178"/>
        <v>0.58141774813425195</v>
      </c>
      <c r="K103" s="56">
        <f t="shared" si="178"/>
        <v>3.8017309205350114</v>
      </c>
      <c r="L103" s="56">
        <f t="shared" si="178"/>
        <v>0.8453260612901925</v>
      </c>
      <c r="M103" s="56">
        <f t="shared" ref="M103:P103" si="179">(M60/M16)*10</f>
        <v>0.74860203593554064</v>
      </c>
      <c r="N103" s="56">
        <f t="shared" ref="N103" si="180">(N60/N16)*10</f>
        <v>1.0519520431076581</v>
      </c>
      <c r="O103" s="56"/>
      <c r="P103" s="56">
        <f t="shared" si="179"/>
        <v>0.57078627547262462</v>
      </c>
      <c r="Q103" s="139">
        <f t="shared" si="178"/>
        <v>51.008787346221439</v>
      </c>
      <c r="R103" s="211">
        <f t="shared" ref="R103:R111" si="181">(Q103-P103)/P103</f>
        <v>88.365826646733836</v>
      </c>
    </row>
    <row r="104" spans="1:18" ht="20.100000000000001" customHeight="1" thickBot="1">
      <c r="A104" s="42" t="s">
        <v>49</v>
      </c>
      <c r="B104" s="43"/>
      <c r="C104" s="43"/>
      <c r="D104" s="54">
        <f t="shared" ref="D104:Q104" si="182">(D61/D17)*10</f>
        <v>2.4357468564322229</v>
      </c>
      <c r="E104" s="160">
        <f t="shared" si="182"/>
        <v>42.772260273972613</v>
      </c>
      <c r="F104" s="160">
        <f t="shared" si="182"/>
        <v>12.192887514495553</v>
      </c>
      <c r="G104" s="160">
        <f t="shared" si="182"/>
        <v>18.182553956834532</v>
      </c>
      <c r="H104" s="160">
        <f t="shared" si="182"/>
        <v>10.645718901453955</v>
      </c>
      <c r="I104" s="160">
        <f t="shared" si="182"/>
        <v>4.6588891706822215</v>
      </c>
      <c r="J104" s="160">
        <f t="shared" si="182"/>
        <v>7.4762957751197776</v>
      </c>
      <c r="K104" s="160">
        <f t="shared" si="182"/>
        <v>46.858674463937611</v>
      </c>
      <c r="L104" s="160">
        <f t="shared" si="182"/>
        <v>8.474076406381192</v>
      </c>
      <c r="M104" s="160">
        <f t="shared" ref="M104:P104" si="183">(M61/M17)*10</f>
        <v>58.396237647338971</v>
      </c>
      <c r="N104" s="160">
        <f t="shared" ref="N104" si="184">(N61/N17)*10</f>
        <v>30.512574302697754</v>
      </c>
      <c r="O104" s="160"/>
      <c r="P104" s="160">
        <f t="shared" si="183"/>
        <v>61.418232124654118</v>
      </c>
      <c r="Q104" s="100">
        <f t="shared" si="182"/>
        <v>28.510364643907778</v>
      </c>
      <c r="R104" s="28">
        <f t="shared" si="181"/>
        <v>-0.53579965333350377</v>
      </c>
    </row>
    <row r="105" spans="1:18" ht="20.100000000000001" customHeight="1">
      <c r="A105" s="69"/>
      <c r="B105" s="68" t="s">
        <v>97</v>
      </c>
      <c r="C105" s="68"/>
      <c r="D105" s="80">
        <f t="shared" ref="D105:Q105" si="185">(D62/D18)*10</f>
        <v>2.5268391787852869</v>
      </c>
      <c r="E105" s="84">
        <f t="shared" si="185"/>
        <v>42.772260273972613</v>
      </c>
      <c r="F105" s="84">
        <f t="shared" si="185"/>
        <v>12.192887514495553</v>
      </c>
      <c r="G105" s="84">
        <f t="shared" si="185"/>
        <v>215.74157303370782</v>
      </c>
      <c r="H105" s="84">
        <f t="shared" si="185"/>
        <v>10.515614834092386</v>
      </c>
      <c r="I105" s="84">
        <f t="shared" si="185"/>
        <v>2.7867181041609257</v>
      </c>
      <c r="J105" s="84">
        <f t="shared" si="185"/>
        <v>7.3088678865875725</v>
      </c>
      <c r="K105" s="84">
        <f t="shared" si="185"/>
        <v>46.858674463937611</v>
      </c>
      <c r="L105" s="84">
        <f t="shared" si="185"/>
        <v>8.4270417803905104</v>
      </c>
      <c r="M105" s="84">
        <f t="shared" ref="M105:P105" si="186">(M62/M18)*10</f>
        <v>64.975589687328593</v>
      </c>
      <c r="N105" s="84">
        <f t="shared" ref="N105" si="187">(N62/N18)*10</f>
        <v>31.217444663598503</v>
      </c>
      <c r="O105" s="84"/>
      <c r="P105" s="84">
        <f t="shared" si="186"/>
        <v>62.742160545886669</v>
      </c>
      <c r="Q105" s="278">
        <f t="shared" si="185"/>
        <v>28.167168984176993</v>
      </c>
      <c r="R105" s="81">
        <f t="shared" si="181"/>
        <v>-0.5510647268262806</v>
      </c>
    </row>
    <row r="106" spans="1:18" ht="20.100000000000001" customHeight="1">
      <c r="A106" s="16"/>
      <c r="C106" t="s">
        <v>46</v>
      </c>
      <c r="D106" s="52">
        <f t="shared" ref="D106:Q106" si="188">(D63/D19)*10</f>
        <v>1.9497419789095802</v>
      </c>
      <c r="E106" s="56">
        <f t="shared" si="188"/>
        <v>281.01470588235293</v>
      </c>
      <c r="F106" s="56">
        <f t="shared" si="188"/>
        <v>19.50327749453751</v>
      </c>
      <c r="G106" s="56">
        <f t="shared" si="188"/>
        <v>591.71428571428567</v>
      </c>
      <c r="H106" s="56">
        <f t="shared" si="188"/>
        <v>190</v>
      </c>
      <c r="I106" s="56">
        <f t="shared" si="188"/>
        <v>1.7567028454092108</v>
      </c>
      <c r="J106" s="56">
        <f t="shared" si="188"/>
        <v>21.622061482820975</v>
      </c>
      <c r="K106" s="56">
        <f t="shared" si="188"/>
        <v>100.02380952380953</v>
      </c>
      <c r="L106" s="56">
        <f t="shared" si="188"/>
        <v>3.0618022012827621</v>
      </c>
      <c r="M106" s="56">
        <f t="shared" ref="M106:P106" si="189">(M63/M19)*10</f>
        <v>147.51030927835052</v>
      </c>
      <c r="N106" s="56">
        <f t="shared" ref="N106" si="190">(N63/N19)*10</f>
        <v>8.2907658112750031</v>
      </c>
      <c r="O106" s="56"/>
      <c r="P106" s="56">
        <f t="shared" si="189"/>
        <v>39.486959628438719</v>
      </c>
      <c r="Q106" s="139">
        <f t="shared" si="188"/>
        <v>22.020802058760459</v>
      </c>
      <c r="R106" s="27">
        <f t="shared" si="181"/>
        <v>-0.44232723243394612</v>
      </c>
    </row>
    <row r="107" spans="1:18" ht="20.100000000000001" customHeight="1">
      <c r="A107" s="16"/>
      <c r="C107" t="s">
        <v>47</v>
      </c>
      <c r="D107" s="52">
        <f t="shared" ref="D107:Q107" si="191">(D64/D20)*10</f>
        <v>14.271689497716896</v>
      </c>
      <c r="E107" s="56">
        <f t="shared" si="191"/>
        <v>11.375968992248065</v>
      </c>
      <c r="F107" s="56">
        <f t="shared" si="191"/>
        <v>9.5522230991844221</v>
      </c>
      <c r="G107" s="56">
        <f t="shared" si="191"/>
        <v>183.64634146341461</v>
      </c>
      <c r="H107" s="56">
        <f t="shared" si="191"/>
        <v>10.457207940123656</v>
      </c>
      <c r="I107" s="56">
        <f t="shared" si="191"/>
        <v>6.4992598858109538</v>
      </c>
      <c r="J107" s="56">
        <f t="shared" si="191"/>
        <v>7.0385863069830972</v>
      </c>
      <c r="K107" s="56">
        <f t="shared" si="191"/>
        <v>45.973642489100264</v>
      </c>
      <c r="L107" s="56">
        <f t="shared" si="191"/>
        <v>49.244879518072288</v>
      </c>
      <c r="M107" s="56">
        <f t="shared" ref="M107:P107" si="192">(M64/M20)*10</f>
        <v>62.719780219780226</v>
      </c>
      <c r="N107" s="56">
        <f t="shared" ref="N107" si="193">(N64/N20)*10</f>
        <v>73.937374497991982</v>
      </c>
      <c r="O107" s="56"/>
      <c r="P107" s="56">
        <f t="shared" si="192"/>
        <v>69.096251464271759</v>
      </c>
      <c r="Q107" s="139">
        <f t="shared" si="191"/>
        <v>29.335316894232722</v>
      </c>
      <c r="R107" s="27">
        <f t="shared" si="181"/>
        <v>-0.5754427154503251</v>
      </c>
    </row>
    <row r="108" spans="1:18" ht="20.100000000000001" customHeight="1">
      <c r="A108" s="70"/>
      <c r="B108" s="536" t="s">
        <v>105</v>
      </c>
      <c r="C108" s="537"/>
      <c r="D108" s="82"/>
      <c r="E108" s="135"/>
      <c r="F108" s="135"/>
      <c r="G108" s="135"/>
      <c r="H108" s="135"/>
      <c r="I108" s="135"/>
      <c r="J108" s="135"/>
      <c r="K108" s="135"/>
      <c r="L108" s="135">
        <f t="shared" ref="L108:Q108" si="194">(L65/L21)*10</f>
        <v>232.5</v>
      </c>
      <c r="M108" s="135">
        <f t="shared" si="194"/>
        <v>144.33333333333334</v>
      </c>
      <c r="N108" s="135">
        <f t="shared" ref="N108" si="195">(N65/N21)*10</f>
        <v>17.590322580645161</v>
      </c>
      <c r="O108" s="135"/>
      <c r="P108" s="135">
        <f t="shared" si="194"/>
        <v>155.82812499999997</v>
      </c>
      <c r="Q108" s="279">
        <f t="shared" si="194"/>
        <v>478.47619047619048</v>
      </c>
      <c r="R108" s="83">
        <f t="shared" si="181"/>
        <v>2.0705380718415918</v>
      </c>
    </row>
    <row r="109" spans="1:18" ht="20.100000000000001" customHeight="1">
      <c r="A109" s="16"/>
      <c r="C109" t="s">
        <v>46</v>
      </c>
      <c r="D109" s="52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139"/>
      <c r="R109" s="27"/>
    </row>
    <row r="110" spans="1:18" ht="20.100000000000001" customHeight="1">
      <c r="A110" s="16"/>
      <c r="C110" t="s">
        <v>47</v>
      </c>
      <c r="D110" s="52"/>
      <c r="E110" s="56"/>
      <c r="F110" s="56"/>
      <c r="G110" s="56"/>
      <c r="H110" s="56"/>
      <c r="I110" s="56"/>
      <c r="J110" s="56"/>
      <c r="K110" s="56"/>
      <c r="L110" s="56">
        <f t="shared" ref="L110:Q110" si="196">(L67/L23)*10</f>
        <v>232.5</v>
      </c>
      <c r="M110" s="56">
        <f t="shared" si="196"/>
        <v>144.33333333333334</v>
      </c>
      <c r="N110" s="56">
        <f t="shared" ref="N110" si="197">(N67/N23)*10</f>
        <v>17.590322580645161</v>
      </c>
      <c r="O110" s="56"/>
      <c r="P110" s="56">
        <f t="shared" si="196"/>
        <v>114.27551020408163</v>
      </c>
      <c r="Q110" s="139">
        <f t="shared" si="196"/>
        <v>538.20000000000005</v>
      </c>
      <c r="R110" s="27">
        <f t="shared" si="181"/>
        <v>3.7096705062952058</v>
      </c>
    </row>
    <row r="111" spans="1:18" ht="20.100000000000001" customHeight="1">
      <c r="A111" s="70"/>
      <c r="B111" s="71" t="s">
        <v>106</v>
      </c>
      <c r="C111" s="71"/>
      <c r="D111" s="82">
        <f t="shared" ref="D111:Q111" si="198">(D68/D24)*10</f>
        <v>2.2694260054666144</v>
      </c>
      <c r="E111" s="135"/>
      <c r="F111" s="135"/>
      <c r="G111" s="135">
        <f t="shared" si="198"/>
        <v>0.99511241446725307</v>
      </c>
      <c r="H111" s="135">
        <f t="shared" si="198"/>
        <v>29.690476190476197</v>
      </c>
      <c r="I111" s="135">
        <f t="shared" si="198"/>
        <v>26.296178343949045</v>
      </c>
      <c r="J111" s="135">
        <f t="shared" si="198"/>
        <v>562.55555555555554</v>
      </c>
      <c r="K111" s="135"/>
      <c r="L111" s="135"/>
      <c r="M111" s="135">
        <f t="shared" si="198"/>
        <v>14.705615942028984</v>
      </c>
      <c r="N111" s="135">
        <f t="shared" ref="N111" si="199">(N68/N24)*10</f>
        <v>1.5</v>
      </c>
      <c r="O111" s="135"/>
      <c r="P111" s="135">
        <f t="shared" si="198"/>
        <v>9.2824156305506218</v>
      </c>
      <c r="Q111" s="279">
        <f t="shared" si="198"/>
        <v>66.600000000000009</v>
      </c>
      <c r="R111" s="83">
        <f t="shared" si="181"/>
        <v>6.1748564867967861</v>
      </c>
    </row>
    <row r="112" spans="1:18" ht="20.100000000000001" customHeight="1">
      <c r="A112" s="16"/>
      <c r="C112" t="s">
        <v>46</v>
      </c>
      <c r="D112" s="52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139"/>
      <c r="R112" s="27"/>
    </row>
    <row r="113" spans="1:18" ht="20.100000000000001" customHeight="1" thickBot="1">
      <c r="A113" s="16"/>
      <c r="C113" t="s">
        <v>47</v>
      </c>
      <c r="D113" s="52">
        <f t="shared" ref="D113:Q113" si="200">(D70/D26)*10</f>
        <v>2.2694260054666144</v>
      </c>
      <c r="E113" s="56"/>
      <c r="F113" s="56"/>
      <c r="G113" s="56">
        <f t="shared" si="200"/>
        <v>0.99511241446725307</v>
      </c>
      <c r="H113" s="56">
        <f t="shared" si="200"/>
        <v>29.690476190476197</v>
      </c>
      <c r="I113" s="56">
        <f t="shared" si="200"/>
        <v>26.296178343949045</v>
      </c>
      <c r="J113" s="56">
        <f t="shared" si="200"/>
        <v>562.55555555555554</v>
      </c>
      <c r="K113" s="56"/>
      <c r="L113" s="56"/>
      <c r="M113" s="56">
        <f t="shared" si="200"/>
        <v>14.705615942028984</v>
      </c>
      <c r="N113" s="56">
        <f t="shared" ref="N113" si="201">(N70/N26)*10</f>
        <v>1.5</v>
      </c>
      <c r="O113" s="56"/>
      <c r="P113" s="56">
        <f t="shared" si="200"/>
        <v>9.2824156305506218</v>
      </c>
      <c r="Q113" s="139">
        <f t="shared" si="200"/>
        <v>36.222222222222229</v>
      </c>
      <c r="R113" s="211">
        <f t="shared" ref="R113:R121" si="202">(Q113-P113)/P113</f>
        <v>2.9022409320916789</v>
      </c>
    </row>
    <row r="114" spans="1:18" ht="15.75" thickBot="1">
      <c r="A114" s="257" t="s">
        <v>27</v>
      </c>
      <c r="B114" s="234"/>
      <c r="C114" s="234"/>
      <c r="D114" s="281">
        <f t="shared" ref="D114:Q114" si="203">(D71/D27)*10</f>
        <v>1.158088424634216</v>
      </c>
      <c r="E114" s="282">
        <f t="shared" si="203"/>
        <v>3.8796844664574799</v>
      </c>
      <c r="F114" s="282">
        <f t="shared" si="203"/>
        <v>3.446020120683206</v>
      </c>
      <c r="G114" s="282">
        <f t="shared" si="203"/>
        <v>1.450712953566955</v>
      </c>
      <c r="H114" s="282">
        <f t="shared" si="203"/>
        <v>2.5271313004323575</v>
      </c>
      <c r="I114" s="282">
        <f t="shared" si="203"/>
        <v>1.7908092751150977</v>
      </c>
      <c r="J114" s="282">
        <f t="shared" si="203"/>
        <v>3.5983145893183197</v>
      </c>
      <c r="K114" s="282">
        <f t="shared" si="203"/>
        <v>5.4987576256083344</v>
      </c>
      <c r="L114" s="282">
        <f t="shared" si="203"/>
        <v>3.1036112456542275</v>
      </c>
      <c r="M114" s="282">
        <f t="shared" ref="M114:P114" si="204">(M71/M27)*10</f>
        <v>2.9788540226213049</v>
      </c>
      <c r="N114" s="282">
        <f t="shared" ref="N114" si="205">(N71/N27)*10</f>
        <v>2.8631221117810499</v>
      </c>
      <c r="O114" s="282"/>
      <c r="P114" s="282">
        <f t="shared" si="204"/>
        <v>3.8362647723985903</v>
      </c>
      <c r="Q114" s="283">
        <f t="shared" si="203"/>
        <v>5.1394421059092981</v>
      </c>
      <c r="R114" s="237">
        <f t="shared" si="202"/>
        <v>0.3396995282721082</v>
      </c>
    </row>
    <row r="115" spans="1:18" ht="20.100000000000001" customHeight="1">
      <c r="A115" s="277"/>
      <c r="B115" s="267" t="s">
        <v>97</v>
      </c>
      <c r="C115" s="267"/>
      <c r="D115" s="284">
        <f t="shared" ref="D115:Q115" si="206">(D72/D28)*10</f>
        <v>1.3110995730351802</v>
      </c>
      <c r="E115" s="285">
        <f t="shared" si="206"/>
        <v>3.9178567213501707</v>
      </c>
      <c r="F115" s="285">
        <f t="shared" si="206"/>
        <v>4.5934304603123017</v>
      </c>
      <c r="G115" s="285">
        <f t="shared" si="206"/>
        <v>3.8622293407569468</v>
      </c>
      <c r="H115" s="285">
        <f t="shared" si="206"/>
        <v>2.8911646606262273</v>
      </c>
      <c r="I115" s="285">
        <f t="shared" si="206"/>
        <v>2.7036046955157271</v>
      </c>
      <c r="J115" s="285">
        <f t="shared" si="206"/>
        <v>4.1169876464444979</v>
      </c>
      <c r="K115" s="285">
        <f t="shared" si="206"/>
        <v>5.5292197741322813</v>
      </c>
      <c r="L115" s="285">
        <f t="shared" si="206"/>
        <v>3.3524432235127528</v>
      </c>
      <c r="M115" s="285">
        <f t="shared" ref="M115:P115" si="207">(M72/M28)*10</f>
        <v>3.9199971857900207</v>
      </c>
      <c r="N115" s="285">
        <f t="shared" ref="N115" si="208">(N72/N28)*10</f>
        <v>5.490926975822199</v>
      </c>
      <c r="O115" s="285"/>
      <c r="P115" s="285">
        <f t="shared" si="207"/>
        <v>8.0293485597473619</v>
      </c>
      <c r="Q115" s="286">
        <f t="shared" si="206"/>
        <v>9.9484843233682483</v>
      </c>
      <c r="R115" s="81">
        <f t="shared" si="202"/>
        <v>0.2390151267366665</v>
      </c>
    </row>
    <row r="116" spans="1:18" ht="20.100000000000001" customHeight="1">
      <c r="A116" s="16"/>
      <c r="C116" t="s">
        <v>46</v>
      </c>
      <c r="D116" s="92">
        <f t="shared" ref="D116:Q116" si="209">(D73/D29)*10</f>
        <v>0.80666374252503903</v>
      </c>
      <c r="E116" s="56">
        <f t="shared" si="209"/>
        <v>3.0285312530996373</v>
      </c>
      <c r="F116" s="56">
        <f t="shared" si="209"/>
        <v>2.4525753499768683</v>
      </c>
      <c r="G116" s="56">
        <f t="shared" si="209"/>
        <v>1.8273772548011586</v>
      </c>
      <c r="H116" s="56">
        <f t="shared" si="209"/>
        <v>0.79152937020520042</v>
      </c>
      <c r="I116" s="56">
        <f t="shared" si="209"/>
        <v>0.84487740833920766</v>
      </c>
      <c r="J116" s="56">
        <f t="shared" si="209"/>
        <v>1.0412847067193733</v>
      </c>
      <c r="K116" s="56">
        <f t="shared" si="209"/>
        <v>1.3430317063008688</v>
      </c>
      <c r="L116" s="56">
        <f t="shared" si="209"/>
        <v>1.8032938765407838</v>
      </c>
      <c r="M116" s="56">
        <f t="shared" ref="M116:P116" si="210">(M73/M29)*10</f>
        <v>4.947454711456027</v>
      </c>
      <c r="N116" s="56">
        <f t="shared" ref="N116" si="211">(N73/N29)*10</f>
        <v>5.570107012837493</v>
      </c>
      <c r="O116" s="56"/>
      <c r="P116" s="56">
        <f t="shared" si="210"/>
        <v>4.4949371729748302</v>
      </c>
      <c r="Q116" s="93">
        <f t="shared" si="209"/>
        <v>4.4518043697371423</v>
      </c>
      <c r="R116" s="211">
        <f t="shared" si="202"/>
        <v>-9.5958634298645394E-3</v>
      </c>
    </row>
    <row r="117" spans="1:18" ht="20.100000000000001" customHeight="1">
      <c r="A117" s="16"/>
      <c r="C117" t="s">
        <v>47</v>
      </c>
      <c r="D117" s="92">
        <f t="shared" ref="D117:Q117" si="212">(D74/D30)*10</f>
        <v>2.456541599061711</v>
      </c>
      <c r="E117" s="56">
        <f t="shared" si="212"/>
        <v>4.6440441365641716</v>
      </c>
      <c r="F117" s="56">
        <f t="shared" si="212"/>
        <v>7.3625219205292503</v>
      </c>
      <c r="G117" s="56">
        <f t="shared" si="212"/>
        <v>7.9493555912498035</v>
      </c>
      <c r="H117" s="56">
        <f t="shared" si="212"/>
        <v>10.400693384476581</v>
      </c>
      <c r="I117" s="56">
        <f t="shared" si="212"/>
        <v>11.057150497472666</v>
      </c>
      <c r="J117" s="56">
        <f t="shared" si="212"/>
        <v>14.791917797173896</v>
      </c>
      <c r="K117" s="56">
        <f t="shared" si="212"/>
        <v>16.953154971140911</v>
      </c>
      <c r="L117" s="56">
        <f t="shared" si="212"/>
        <v>4.1295174640656036</v>
      </c>
      <c r="M117" s="56">
        <f t="shared" ref="M117:P117" si="213">(M74/M30)*10</f>
        <v>3.7453842664142458</v>
      </c>
      <c r="N117" s="56">
        <f t="shared" ref="N117" si="214">(N74/N30)*10</f>
        <v>5.4723800032867187</v>
      </c>
      <c r="O117" s="56"/>
      <c r="P117" s="56">
        <f t="shared" si="213"/>
        <v>12.142153930390084</v>
      </c>
      <c r="Q117" s="93">
        <f t="shared" si="212"/>
        <v>16.951378197506536</v>
      </c>
      <c r="R117" s="211">
        <f t="shared" si="202"/>
        <v>0.39607670061566652</v>
      </c>
    </row>
    <row r="118" spans="1:18" ht="20.100000000000001" customHeight="1">
      <c r="A118" s="70"/>
      <c r="B118" s="528" t="s">
        <v>123</v>
      </c>
      <c r="C118" s="529"/>
      <c r="D118" s="287"/>
      <c r="E118" s="288"/>
      <c r="F118" s="288"/>
      <c r="G118" s="288"/>
      <c r="H118" s="288"/>
      <c r="I118" s="288"/>
      <c r="J118" s="288"/>
      <c r="K118" s="288">
        <f t="shared" ref="K118:Q118" si="215">(K75/K31)*10</f>
        <v>3.8798122728395503</v>
      </c>
      <c r="L118" s="288">
        <f t="shared" si="215"/>
        <v>3.4972569673030507</v>
      </c>
      <c r="M118" s="288">
        <f t="shared" ref="M118:P118" si="216">(M75/M31)*10</f>
        <v>0.75440166693018318</v>
      </c>
      <c r="N118" s="288">
        <f t="shared" ref="N118" si="217">(N75/N31)*10</f>
        <v>0.75577340422426009</v>
      </c>
      <c r="O118" s="288"/>
      <c r="P118" s="288">
        <f t="shared" si="216"/>
        <v>1.0200305641152334</v>
      </c>
      <c r="Q118" s="289">
        <f t="shared" si="215"/>
        <v>1.4599726936028647</v>
      </c>
      <c r="R118" s="83">
        <f t="shared" si="202"/>
        <v>0.4313028893102176</v>
      </c>
    </row>
    <row r="119" spans="1:18" ht="20.100000000000001" customHeight="1">
      <c r="A119" s="16"/>
      <c r="C119" t="s">
        <v>46</v>
      </c>
      <c r="D119" s="92"/>
      <c r="E119" s="56"/>
      <c r="F119" s="56"/>
      <c r="G119" s="56"/>
      <c r="H119" s="56"/>
      <c r="I119" s="56"/>
      <c r="J119" s="56"/>
      <c r="K119" s="56">
        <f t="shared" ref="K119:Q119" si="218">(K76/K32)*10</f>
        <v>3.0397497412738734</v>
      </c>
      <c r="L119" s="56">
        <f t="shared" si="218"/>
        <v>3.2130244491397524</v>
      </c>
      <c r="M119" s="56">
        <f t="shared" ref="M119:P119" si="219">(M76/M32)*10</f>
        <v>2.1587017633529264</v>
      </c>
      <c r="N119" s="56">
        <f t="shared" ref="N119" si="220">(N76/N32)*10</f>
        <v>2.3884297520661164</v>
      </c>
      <c r="O119" s="56"/>
      <c r="P119" s="56">
        <f t="shared" si="219"/>
        <v>3.074732658663498</v>
      </c>
      <c r="Q119" s="93">
        <f t="shared" si="218"/>
        <v>3.9495313626532087</v>
      </c>
      <c r="R119" s="211">
        <f t="shared" si="202"/>
        <v>0.28451211897230821</v>
      </c>
    </row>
    <row r="120" spans="1:18" ht="20.100000000000001" customHeight="1">
      <c r="A120" s="16"/>
      <c r="C120" t="s">
        <v>47</v>
      </c>
      <c r="D120" s="92"/>
      <c r="E120" s="56"/>
      <c r="F120" s="56"/>
      <c r="G120" s="56"/>
      <c r="H120" s="56"/>
      <c r="I120" s="56"/>
      <c r="J120" s="56"/>
      <c r="K120" s="56">
        <f t="shared" ref="K120:Q120" si="221">(K77/K33)*10</f>
        <v>6.4017794096878973</v>
      </c>
      <c r="L120" s="56">
        <f t="shared" si="221"/>
        <v>3.7645848119233505</v>
      </c>
      <c r="M120" s="56">
        <f t="shared" ref="M120:P120" si="222">(M77/M33)*10</f>
        <v>0.73871373879082181</v>
      </c>
      <c r="N120" s="56">
        <f t="shared" ref="N120" si="223">(N77/N33)*10</f>
        <v>0.75465115429780849</v>
      </c>
      <c r="O120" s="56"/>
      <c r="P120" s="56">
        <f t="shared" si="222"/>
        <v>0.9888983663222507</v>
      </c>
      <c r="Q120" s="93">
        <f t="shared" si="221"/>
        <v>1.4511458479786294</v>
      </c>
      <c r="R120" s="211">
        <f t="shared" si="202"/>
        <v>0.46743679370762242</v>
      </c>
    </row>
    <row r="121" spans="1:18" ht="20.100000000000001" customHeight="1">
      <c r="A121" s="70"/>
      <c r="B121" s="275" t="s">
        <v>106</v>
      </c>
      <c r="C121" s="275"/>
      <c r="D121" s="287">
        <f t="shared" ref="D121:Q121" si="224">(D78/D34)*10</f>
        <v>0.34383584861258276</v>
      </c>
      <c r="E121" s="288">
        <f t="shared" si="224"/>
        <v>1.6630368565336582</v>
      </c>
      <c r="F121" s="288">
        <f t="shared" si="224"/>
        <v>0.70041853823786149</v>
      </c>
      <c r="G121" s="288">
        <f t="shared" si="224"/>
        <v>0.69162488818154233</v>
      </c>
      <c r="H121" s="288">
        <f t="shared" si="224"/>
        <v>0.78036543625092702</v>
      </c>
      <c r="I121" s="288">
        <f t="shared" si="224"/>
        <v>0.59223808144401568</v>
      </c>
      <c r="J121" s="288">
        <f t="shared" si="224"/>
        <v>0.73639298175779455</v>
      </c>
      <c r="K121" s="288">
        <f t="shared" si="224"/>
        <v>3.8017309205350114</v>
      </c>
      <c r="L121" s="288">
        <f t="shared" si="224"/>
        <v>0.8453260612901925</v>
      </c>
      <c r="M121" s="288">
        <f t="shared" ref="M121:P121" si="225">(M78/M34)*10</f>
        <v>0.77069963214995085</v>
      </c>
      <c r="N121" s="288">
        <f t="shared" ref="N121" si="226">(N78/N34)*10</f>
        <v>1.0519537325955184</v>
      </c>
      <c r="O121" s="288"/>
      <c r="P121" s="288">
        <f t="shared" si="225"/>
        <v>0.78298966061101694</v>
      </c>
      <c r="Q121" s="289">
        <f t="shared" si="224"/>
        <v>11.806909480449921</v>
      </c>
      <c r="R121" s="83">
        <f t="shared" si="202"/>
        <v>14.079266144122814</v>
      </c>
    </row>
    <row r="122" spans="1:18" ht="20.100000000000001" customHeight="1">
      <c r="A122" s="75"/>
      <c r="B122" s="76"/>
      <c r="C122" s="76" t="s">
        <v>46</v>
      </c>
      <c r="D122" s="290">
        <f t="shared" ref="D122:J122" si="227">(D79/D35)*10</f>
        <v>0.32242959420117645</v>
      </c>
      <c r="E122" s="115">
        <f t="shared" si="227"/>
        <v>1.5469179127250534</v>
      </c>
      <c r="F122" s="115">
        <f t="shared" si="227"/>
        <v>5.8791208791208796</v>
      </c>
      <c r="G122" s="115">
        <f t="shared" si="227"/>
        <v>1.9173204258385566</v>
      </c>
      <c r="H122" s="115">
        <f t="shared" si="227"/>
        <v>7.7790982174065002</v>
      </c>
      <c r="I122" s="115">
        <f t="shared" si="227"/>
        <v>3.6507004310344833</v>
      </c>
      <c r="J122" s="115">
        <f t="shared" si="227"/>
        <v>12.205607476635512</v>
      </c>
      <c r="K122" s="115"/>
      <c r="L122" s="115"/>
      <c r="M122" s="115"/>
      <c r="N122" s="115"/>
      <c r="O122" s="115"/>
      <c r="P122" s="115"/>
      <c r="Q122" s="291"/>
      <c r="R122" s="211"/>
    </row>
    <row r="123" spans="1:18" ht="20.100000000000001" customHeight="1" thickBot="1">
      <c r="A123" s="34"/>
      <c r="B123" s="15"/>
      <c r="C123" s="15" t="s">
        <v>47</v>
      </c>
      <c r="D123" s="292">
        <f t="shared" ref="D123:Q123" si="228">(D80/D36)*10</f>
        <v>1.7575410774135536</v>
      </c>
      <c r="E123" s="57">
        <f t="shared" si="228"/>
        <v>65.083333333333343</v>
      </c>
      <c r="F123" s="57">
        <f t="shared" si="228"/>
        <v>0.69086581202273778</v>
      </c>
      <c r="G123" s="57">
        <f t="shared" si="228"/>
        <v>0.66865777352029987</v>
      </c>
      <c r="H123" s="57">
        <f t="shared" si="228"/>
        <v>0.70003931385291807</v>
      </c>
      <c r="I123" s="57">
        <f t="shared" si="228"/>
        <v>0.46918006938558127</v>
      </c>
      <c r="J123" s="57">
        <f t="shared" si="228"/>
        <v>0.59733719429668553</v>
      </c>
      <c r="K123" s="57">
        <f t="shared" si="228"/>
        <v>3.8017309205350114</v>
      </c>
      <c r="L123" s="57">
        <f t="shared" si="228"/>
        <v>0.8453260612901925</v>
      </c>
      <c r="M123" s="57">
        <f t="shared" ref="M123:P123" si="229">(M80/M36)*10</f>
        <v>0.77069963214995085</v>
      </c>
      <c r="N123" s="57">
        <f t="shared" ref="N123" si="230">(N80/N36)*10</f>
        <v>1.0519537325955184</v>
      </c>
      <c r="O123" s="57"/>
      <c r="P123" s="57">
        <f t="shared" si="229"/>
        <v>0.64540323439473002</v>
      </c>
      <c r="Q123" s="293">
        <f t="shared" si="228"/>
        <v>50.778546712802772</v>
      </c>
      <c r="R123" s="212">
        <f t="shared" ref="R123" si="231">(Q123-P123)/P123</f>
        <v>77.677242391609255</v>
      </c>
    </row>
    <row r="124" spans="1:18" ht="7.5" customHeight="1" thickBot="1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8"/>
    </row>
    <row r="125" spans="1:18" ht="20.100000000000001" customHeight="1" thickBot="1">
      <c r="A125" s="116"/>
      <c r="B125" s="43" t="s">
        <v>46</v>
      </c>
      <c r="C125" s="43"/>
      <c r="D125" s="54">
        <f t="shared" ref="D125:Q125" si="232">(D82/D38)*10</f>
        <v>0.70472951300433029</v>
      </c>
      <c r="E125" s="160">
        <f t="shared" si="232"/>
        <v>2.9739610553822811</v>
      </c>
      <c r="F125" s="160">
        <f t="shared" si="232"/>
        <v>2.4572439976471849</v>
      </c>
      <c r="G125" s="160">
        <f t="shared" si="232"/>
        <v>1.8346159780361913</v>
      </c>
      <c r="H125" s="160">
        <f t="shared" si="232"/>
        <v>0.81260956512432359</v>
      </c>
      <c r="I125" s="160">
        <f t="shared" si="232"/>
        <v>0.942406062913969</v>
      </c>
      <c r="J125" s="160">
        <f t="shared" si="232"/>
        <v>1.0724186935806967</v>
      </c>
      <c r="K125" s="160">
        <f t="shared" si="232"/>
        <v>1.3712341448997056</v>
      </c>
      <c r="L125" s="160">
        <f t="shared" si="232"/>
        <v>1.8210588977018884</v>
      </c>
      <c r="M125" s="160">
        <f t="shared" ref="M125:P125" si="233">(M82/M38)*10</f>
        <v>4.9174066884198657</v>
      </c>
      <c r="N125" s="160">
        <f t="shared" ref="N125" si="234">(N82/N38)*10</f>
        <v>5.5580333641721573</v>
      </c>
      <c r="O125" s="160"/>
      <c r="P125" s="160">
        <f t="shared" si="233"/>
        <v>4.4681404353207572</v>
      </c>
      <c r="Q125" s="294">
        <f t="shared" si="232"/>
        <v>4.451794236027375</v>
      </c>
      <c r="R125" s="28">
        <f t="shared" ref="R125:R127" si="235">(Q125-P125)/P125</f>
        <v>-3.658389777582888E-3</v>
      </c>
    </row>
    <row r="126" spans="1:18" ht="20.100000000000001" customHeight="1">
      <c r="A126" s="16"/>
      <c r="C126" t="s">
        <v>97</v>
      </c>
      <c r="D126" s="52">
        <f t="shared" ref="D126:Q126" si="236">(D83/D39)*10</f>
        <v>0.80666374252503903</v>
      </c>
      <c r="E126" s="87">
        <f t="shared" si="236"/>
        <v>3.0285312530996373</v>
      </c>
      <c r="F126" s="87">
        <f t="shared" si="236"/>
        <v>2.4525753499768683</v>
      </c>
      <c r="G126" s="87">
        <f t="shared" si="236"/>
        <v>1.8273772548011586</v>
      </c>
      <c r="H126" s="87">
        <f t="shared" si="236"/>
        <v>0.79152937020520042</v>
      </c>
      <c r="I126" s="87">
        <f t="shared" si="236"/>
        <v>0.84487740833920766</v>
      </c>
      <c r="J126" s="87">
        <f t="shared" si="236"/>
        <v>1.0412847067193733</v>
      </c>
      <c r="K126" s="87">
        <f t="shared" si="236"/>
        <v>1.3430317063008688</v>
      </c>
      <c r="L126" s="87">
        <f t="shared" si="236"/>
        <v>1.8032938765407838</v>
      </c>
      <c r="M126" s="87">
        <f t="shared" ref="M126:P126" si="237">(M83/M39)*10</f>
        <v>4.947454711456027</v>
      </c>
      <c r="N126" s="87">
        <f t="shared" ref="N126" si="238">(N83/N39)*10</f>
        <v>5.570107012837493</v>
      </c>
      <c r="O126" s="87"/>
      <c r="P126" s="87">
        <f t="shared" si="237"/>
        <v>4.4949371729748302</v>
      </c>
      <c r="Q126" s="117">
        <f t="shared" si="236"/>
        <v>4.4518043697371423</v>
      </c>
      <c r="R126" s="211">
        <f t="shared" si="235"/>
        <v>-9.5958634298645394E-3</v>
      </c>
    </row>
    <row r="127" spans="1:18" ht="20.100000000000001" customHeight="1">
      <c r="A127" s="16"/>
      <c r="C127" t="s">
        <v>123</v>
      </c>
      <c r="D127" s="52"/>
      <c r="E127" s="56"/>
      <c r="F127" s="56"/>
      <c r="G127" s="56"/>
      <c r="H127" s="56"/>
      <c r="I127" s="56"/>
      <c r="J127" s="56"/>
      <c r="K127" s="56">
        <f t="shared" ref="K127:Q127" si="239">(K84/K40)*10</f>
        <v>3.0397497412738734</v>
      </c>
      <c r="L127" s="56">
        <f t="shared" si="239"/>
        <v>3.2130244491397524</v>
      </c>
      <c r="M127" s="56">
        <f t="shared" ref="M127:P127" si="240">(M84/M40)*10</f>
        <v>2.1587017633529264</v>
      </c>
      <c r="N127" s="56">
        <f t="shared" ref="N127" si="241">(N84/N40)*10</f>
        <v>2.3884297520661164</v>
      </c>
      <c r="O127" s="56"/>
      <c r="P127" s="56">
        <f t="shared" si="240"/>
        <v>3.074732658663498</v>
      </c>
      <c r="Q127" s="117">
        <f t="shared" si="239"/>
        <v>3.9495313626532087</v>
      </c>
      <c r="R127" s="211">
        <f t="shared" si="235"/>
        <v>0.28451211897230821</v>
      </c>
    </row>
    <row r="128" spans="1:18" ht="20.100000000000001" customHeight="1" thickBot="1">
      <c r="A128" s="16"/>
      <c r="C128" t="s">
        <v>106</v>
      </c>
      <c r="D128" s="52">
        <f t="shared" ref="D128:J128" si="242">(D85/D41)*10</f>
        <v>0.32242959420117645</v>
      </c>
      <c r="E128" s="56">
        <f t="shared" si="242"/>
        <v>1.5469179127250534</v>
      </c>
      <c r="F128" s="56">
        <f t="shared" si="242"/>
        <v>5.8791208791208796</v>
      </c>
      <c r="G128" s="56">
        <f t="shared" si="242"/>
        <v>1.9173204258385566</v>
      </c>
      <c r="H128" s="56">
        <f t="shared" si="242"/>
        <v>7.7790982174065002</v>
      </c>
      <c r="I128" s="56">
        <f t="shared" si="242"/>
        <v>3.6507004310344833</v>
      </c>
      <c r="J128" s="56">
        <f t="shared" si="242"/>
        <v>12.205607476635512</v>
      </c>
      <c r="K128" s="56"/>
      <c r="L128" s="56"/>
      <c r="M128" s="56"/>
      <c r="N128" s="56"/>
      <c r="O128" s="56"/>
      <c r="P128" s="56"/>
      <c r="Q128" s="117"/>
      <c r="R128" s="27"/>
    </row>
    <row r="129" spans="1:18" ht="20.100000000000001" customHeight="1" thickBot="1">
      <c r="A129" s="42"/>
      <c r="B129" s="43" t="s">
        <v>47</v>
      </c>
      <c r="C129" s="43"/>
      <c r="D129" s="54">
        <f t="shared" ref="D129:Q129" si="243">(D86/D42)*10</f>
        <v>2.450191522511135</v>
      </c>
      <c r="E129" s="160">
        <f t="shared" si="243"/>
        <v>4.6474993568549747</v>
      </c>
      <c r="F129" s="160">
        <f t="shared" si="243"/>
        <v>4.1005334903977388</v>
      </c>
      <c r="G129" s="160">
        <f t="shared" si="243"/>
        <v>1.3699400113457201</v>
      </c>
      <c r="H129" s="160">
        <f t="shared" si="243"/>
        <v>5.692765143882335</v>
      </c>
      <c r="I129" s="160">
        <f t="shared" si="243"/>
        <v>2.5773314427918264</v>
      </c>
      <c r="J129" s="160">
        <f t="shared" si="243"/>
        <v>8.4808713345704163</v>
      </c>
      <c r="K129" s="160">
        <f t="shared" si="243"/>
        <v>16.688481708687153</v>
      </c>
      <c r="L129" s="160">
        <f t="shared" si="243"/>
        <v>3.6583320240620774</v>
      </c>
      <c r="M129" s="160">
        <f t="shared" ref="M129:P129" si="244">(M86/M42)*10</f>
        <v>2.7561687148127296</v>
      </c>
      <c r="N129" s="160">
        <f t="shared" ref="N129" si="245">(N86/N42)*10</f>
        <v>2.617274653619404</v>
      </c>
      <c r="O129" s="160"/>
      <c r="P129" s="160">
        <f t="shared" si="244"/>
        <v>5.4596365097857795</v>
      </c>
      <c r="Q129" s="55">
        <f t="shared" si="243"/>
        <v>11.591732893026325</v>
      </c>
      <c r="R129" s="28">
        <f t="shared" ref="R129:R132" si="246">(Q129-P129)/P129</f>
        <v>1.1231693487743108</v>
      </c>
    </row>
    <row r="130" spans="1:18" ht="20.100000000000001" customHeight="1">
      <c r="A130" s="16"/>
      <c r="C130" t="s">
        <v>97</v>
      </c>
      <c r="D130" s="52">
        <f t="shared" ref="D130:Q130" si="247">(D87/D43)*10</f>
        <v>2.456541599061711</v>
      </c>
      <c r="E130" s="56">
        <f t="shared" si="247"/>
        <v>4.6440441365641716</v>
      </c>
      <c r="F130" s="56">
        <f t="shared" si="247"/>
        <v>7.3625219205292503</v>
      </c>
      <c r="G130" s="56">
        <f t="shared" si="247"/>
        <v>7.9493555912498035</v>
      </c>
      <c r="H130" s="56">
        <f t="shared" si="247"/>
        <v>10.400693384476581</v>
      </c>
      <c r="I130" s="56">
        <f t="shared" si="247"/>
        <v>11.057150497472666</v>
      </c>
      <c r="J130" s="56">
        <f t="shared" si="247"/>
        <v>14.791917797173896</v>
      </c>
      <c r="K130" s="56">
        <f t="shared" si="247"/>
        <v>16.953154971140911</v>
      </c>
      <c r="L130" s="56">
        <f t="shared" si="247"/>
        <v>4.1295174640656036</v>
      </c>
      <c r="M130" s="56">
        <f t="shared" ref="M130:P130" si="248">(M87/M43)*10</f>
        <v>3.7453842664142458</v>
      </c>
      <c r="N130" s="56">
        <f t="shared" ref="N130" si="249">(N87/N43)*10</f>
        <v>5.4723800032867187</v>
      </c>
      <c r="O130" s="56"/>
      <c r="P130" s="56">
        <f t="shared" si="248"/>
        <v>12.142153930390084</v>
      </c>
      <c r="Q130" s="117">
        <f t="shared" si="247"/>
        <v>16.951378197506536</v>
      </c>
      <c r="R130" s="211">
        <f t="shared" si="246"/>
        <v>0.39607670061566652</v>
      </c>
    </row>
    <row r="131" spans="1:18" ht="20.100000000000001" customHeight="1">
      <c r="A131" s="16"/>
      <c r="C131" t="s">
        <v>123</v>
      </c>
      <c r="D131" s="52"/>
      <c r="E131" s="56"/>
      <c r="F131" s="56"/>
      <c r="G131" s="56"/>
      <c r="H131" s="56"/>
      <c r="I131" s="56"/>
      <c r="J131" s="56"/>
      <c r="K131" s="56">
        <f t="shared" ref="K131:Q131" si="250">(K88/K44)*10</f>
        <v>6.4017794096878973</v>
      </c>
      <c r="L131" s="56">
        <f t="shared" si="250"/>
        <v>3.7645848119233505</v>
      </c>
      <c r="M131" s="56">
        <f t="shared" ref="M131:P131" si="251">(M88/M44)*10</f>
        <v>0.73871373879082181</v>
      </c>
      <c r="N131" s="56">
        <f t="shared" ref="N131" si="252">(N88/N44)*10</f>
        <v>0.75465115429780849</v>
      </c>
      <c r="O131" s="56"/>
      <c r="P131" s="56">
        <f t="shared" si="251"/>
        <v>0.9888983663222507</v>
      </c>
      <c r="Q131" s="117">
        <f t="shared" si="250"/>
        <v>1.4511458479786294</v>
      </c>
      <c r="R131" s="211">
        <f t="shared" si="246"/>
        <v>0.46743679370762242</v>
      </c>
    </row>
    <row r="132" spans="1:18" ht="20.100000000000001" customHeight="1" thickBot="1">
      <c r="A132" s="34"/>
      <c r="B132" s="15"/>
      <c r="C132" s="99" t="s">
        <v>106</v>
      </c>
      <c r="D132" s="53">
        <f t="shared" ref="D132:Q132" si="253">(D89/D45)*10</f>
        <v>1.7575410774135536</v>
      </c>
      <c r="E132" s="57">
        <f t="shared" si="253"/>
        <v>65.083333333333343</v>
      </c>
      <c r="F132" s="57">
        <f t="shared" si="253"/>
        <v>0.69086581202273778</v>
      </c>
      <c r="G132" s="57">
        <f t="shared" si="253"/>
        <v>0.66865777352029987</v>
      </c>
      <c r="H132" s="57">
        <f t="shared" si="253"/>
        <v>0.70003931385291807</v>
      </c>
      <c r="I132" s="57">
        <f t="shared" si="253"/>
        <v>0.46918006938558127</v>
      </c>
      <c r="J132" s="57">
        <f t="shared" si="253"/>
        <v>0.59733719429668553</v>
      </c>
      <c r="K132" s="57">
        <f t="shared" si="253"/>
        <v>3.8017309205350114</v>
      </c>
      <c r="L132" s="57">
        <f t="shared" si="253"/>
        <v>0.8453260612901925</v>
      </c>
      <c r="M132" s="57">
        <f t="shared" ref="M132:P132" si="254">(M89/M45)*10</f>
        <v>0.77069963214995085</v>
      </c>
      <c r="N132" s="57">
        <f t="shared" ref="N132" si="255">(N89/N45)*10</f>
        <v>1.0519537325955184</v>
      </c>
      <c r="O132" s="57"/>
      <c r="P132" s="57">
        <f t="shared" si="254"/>
        <v>0.64540323439473002</v>
      </c>
      <c r="Q132" s="295">
        <f t="shared" si="253"/>
        <v>50.778546712802772</v>
      </c>
      <c r="R132" s="212">
        <f t="shared" si="246"/>
        <v>77.677242391609255</v>
      </c>
    </row>
  </sheetData>
  <customSheetViews>
    <customSheetView guid="{D2454DF7-9151-402B-B9E4-208D72282370}" showGridLines="0" fitToPage="1" hiddenColumns="1">
      <selection activeCell="Q14" sqref="Q14"/>
      <pageMargins left="0.31496062992125984" right="0.31496062992125984" top="0.35433070866141736" bottom="0.35433070866141736" header="0.31496062992125984" footer="0.31496062992125984"/>
      <printOptions horizontalCentered="1"/>
      <pageSetup paperSize="9" scale="58" orientation="portrait" r:id="rId1"/>
    </customSheetView>
  </customSheetViews>
  <mergeCells count="25">
    <mergeCell ref="B98:C98"/>
    <mergeCell ref="B108:C108"/>
    <mergeCell ref="B118:C118"/>
    <mergeCell ref="B75:C75"/>
    <mergeCell ref="T48:Z48"/>
    <mergeCell ref="T49:Z49"/>
    <mergeCell ref="A91:C93"/>
    <mergeCell ref="D91:Q91"/>
    <mergeCell ref="R91:R93"/>
    <mergeCell ref="D92:Q92"/>
    <mergeCell ref="A48:C50"/>
    <mergeCell ref="D48:Q48"/>
    <mergeCell ref="R48:R50"/>
    <mergeCell ref="B55:C55"/>
    <mergeCell ref="B65:C65"/>
    <mergeCell ref="D49:Q49"/>
    <mergeCell ref="B11:C11"/>
    <mergeCell ref="B21:C21"/>
    <mergeCell ref="B31:C31"/>
    <mergeCell ref="T4:Z4"/>
    <mergeCell ref="T5:Z5"/>
    <mergeCell ref="A4:C6"/>
    <mergeCell ref="R4:R6"/>
    <mergeCell ref="D4:Q4"/>
    <mergeCell ref="D5:Q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portrait" r:id="rId2"/>
  <ignoredErrors>
    <ignoredError sqref="P31:R35 P75:P78 D75:L78 D31:L35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9" id="{186F22EB-861C-4CAF-8927-7E7B1567D0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R7:R13 R17:R45</xm:sqref>
        </x14:conditionalFormatting>
        <x14:conditionalFormatting xmlns:xm="http://schemas.microsoft.com/office/excel/2006/main">
          <x14:cfRule type="iconSet" priority="7" id="{36AEDAF9-EBE4-4490-81FC-3E12FF0BC0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R14:R16</xm:sqref>
        </x14:conditionalFormatting>
        <x14:conditionalFormatting xmlns:xm="http://schemas.microsoft.com/office/excel/2006/main">
          <x14:cfRule type="iconSet" priority="6" id="{686EBA0B-FB03-4F75-8502-A8973B049F6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R51:R57 R61:R89</xm:sqref>
        </x14:conditionalFormatting>
        <x14:conditionalFormatting xmlns:xm="http://schemas.microsoft.com/office/excel/2006/main">
          <x14:cfRule type="iconSet" priority="5" id="{852CCF1A-0AF3-4CA6-8CA0-79BD9E685A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R58:R60</xm:sqref>
        </x14:conditionalFormatting>
        <x14:conditionalFormatting xmlns:xm="http://schemas.microsoft.com/office/excel/2006/main">
          <x14:cfRule type="iconSet" priority="2" id="{2EB32231-E0A1-4677-B155-5AD61C4C29D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R94:R100 R104:R132</xm:sqref>
        </x14:conditionalFormatting>
        <x14:conditionalFormatting xmlns:xm="http://schemas.microsoft.com/office/excel/2006/main">
          <x14:cfRule type="iconSet" priority="1" id="{3621560B-7F69-4FF8-95F0-0E6CAE511B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R101:R103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81"/>
  <sheetViews>
    <sheetView showGridLines="0" topLeftCell="A36" zoomScaleNormal="100" workbookViewId="0">
      <selection activeCell="B37" sqref="B37:O37"/>
    </sheetView>
  </sheetViews>
  <sheetFormatPr defaultRowHeight="15"/>
  <cols>
    <col min="1" max="1" width="26.7109375" customWidth="1"/>
    <col min="2" max="4" width="9.140625" customWidth="1"/>
    <col min="16" max="16" width="11" customWidth="1"/>
    <col min="17" max="17" width="1.42578125" customWidth="1"/>
    <col min="18" max="18" width="26.7109375" hidden="1" customWidth="1"/>
    <col min="19" max="19" width="9.140625" customWidth="1"/>
    <col min="25" max="25" width="11" customWidth="1"/>
    <col min="26" max="26" width="1.42578125" customWidth="1"/>
    <col min="27" max="29" width="9.140625" customWidth="1"/>
    <col min="37" max="37" width="11" customWidth="1"/>
  </cols>
  <sheetData>
    <row r="1" spans="1:25" ht="15.75">
      <c r="A1" s="10" t="s">
        <v>147</v>
      </c>
      <c r="B1" s="10"/>
      <c r="C1" s="10"/>
      <c r="D1" s="10"/>
    </row>
    <row r="3" spans="1:25" ht="8.25" customHeight="1" thickBot="1"/>
    <row r="4" spans="1:25">
      <c r="A4" s="481" t="s">
        <v>20</v>
      </c>
      <c r="B4" s="501" t="s">
        <v>18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  <c r="P4" s="492" t="s">
        <v>154</v>
      </c>
      <c r="R4" s="484" t="s">
        <v>29</v>
      </c>
      <c r="S4" s="502" t="s">
        <v>116</v>
      </c>
      <c r="T4" s="496"/>
      <c r="U4" s="496"/>
      <c r="V4" s="503"/>
      <c r="W4" s="503"/>
      <c r="X4" s="503"/>
      <c r="Y4" s="504"/>
    </row>
    <row r="5" spans="1:25" ht="15.75" customHeight="1">
      <c r="A5" s="490"/>
      <c r="B5" s="498" t="s">
        <v>67</v>
      </c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3"/>
      <c r="R5" s="485"/>
      <c r="S5" s="505" t="s">
        <v>67</v>
      </c>
      <c r="T5" s="499"/>
      <c r="U5" s="499"/>
      <c r="V5" s="506"/>
      <c r="W5" s="506"/>
      <c r="X5" s="506"/>
      <c r="Y5" s="507"/>
    </row>
    <row r="6" spans="1:25" ht="21.75" customHeight="1" thickBot="1">
      <c r="A6" s="490"/>
      <c r="B6" s="61">
        <v>2010</v>
      </c>
      <c r="C6" s="62">
        <v>2011</v>
      </c>
      <c r="D6" s="62">
        <v>2012</v>
      </c>
      <c r="E6" s="62">
        <v>2013</v>
      </c>
      <c r="F6" s="62">
        <v>2014</v>
      </c>
      <c r="G6" s="62">
        <v>2015</v>
      </c>
      <c r="H6" s="62">
        <v>2016</v>
      </c>
      <c r="I6" s="62">
        <v>2017</v>
      </c>
      <c r="J6" s="62">
        <v>2018</v>
      </c>
      <c r="K6" s="62">
        <v>2019</v>
      </c>
      <c r="L6" s="62">
        <v>2020</v>
      </c>
      <c r="M6" s="62">
        <v>2021</v>
      </c>
      <c r="N6" s="62">
        <v>2022</v>
      </c>
      <c r="O6" s="94">
        <v>2023</v>
      </c>
      <c r="P6" s="494"/>
      <c r="R6" s="485"/>
      <c r="S6" s="65">
        <v>2010</v>
      </c>
      <c r="T6" s="62">
        <v>2015</v>
      </c>
      <c r="U6" s="62">
        <v>2019</v>
      </c>
      <c r="V6" s="345">
        <v>2020</v>
      </c>
      <c r="W6" s="345">
        <v>2021</v>
      </c>
      <c r="X6" s="345">
        <v>2022</v>
      </c>
      <c r="Y6" s="253">
        <v>2023</v>
      </c>
    </row>
    <row r="7" spans="1:25" ht="20.100000000000001" customHeight="1">
      <c r="A7" s="16" t="s">
        <v>30</v>
      </c>
      <c r="B7" s="17">
        <v>5067.8500000000004</v>
      </c>
      <c r="C7" s="26">
        <v>2090.8700000000003</v>
      </c>
      <c r="D7" s="26">
        <v>1744.21</v>
      </c>
      <c r="E7" s="26">
        <v>2815.56</v>
      </c>
      <c r="F7" s="26">
        <v>2958.2199999999993</v>
      </c>
      <c r="G7" s="26">
        <v>1564.3399999999995</v>
      </c>
      <c r="H7" s="26">
        <v>2470.5299999999997</v>
      </c>
      <c r="I7" s="26">
        <v>2251.59</v>
      </c>
      <c r="J7" s="26">
        <v>2316.86</v>
      </c>
      <c r="K7" s="26">
        <v>2559.9399999999996</v>
      </c>
      <c r="L7" s="26">
        <v>16361.730000000001</v>
      </c>
      <c r="M7" s="26">
        <v>11163.02</v>
      </c>
      <c r="N7" s="26">
        <v>13277.779999999995</v>
      </c>
      <c r="O7" s="39">
        <v>6401.56</v>
      </c>
      <c r="P7" s="24">
        <f t="shared" ref="P7:P19" si="0">(O7-N7)/N7</f>
        <v>-0.51787422294992069</v>
      </c>
      <c r="R7" s="1" t="s">
        <v>33</v>
      </c>
      <c r="S7" s="223">
        <f>B7/$B$19</f>
        <v>9.7751626750559151E-2</v>
      </c>
      <c r="T7" s="315">
        <f t="shared" ref="T7:T18" si="1">G7/$G$19</f>
        <v>4.6980422071194072E-2</v>
      </c>
      <c r="U7" s="315">
        <f>K7/$K$19</f>
        <v>7.2629787649355612E-2</v>
      </c>
      <c r="V7" s="315">
        <f>L7/$L$19</f>
        <v>0.30641114379650458</v>
      </c>
      <c r="W7" s="315"/>
      <c r="X7" s="315">
        <f>N7/$N$19</f>
        <v>0.32088069410751963</v>
      </c>
      <c r="Y7" s="315">
        <f>O7/$O$19</f>
        <v>0.30928010373818871</v>
      </c>
    </row>
    <row r="8" spans="1:25" ht="20.100000000000001" customHeight="1">
      <c r="A8" s="16" t="s">
        <v>40</v>
      </c>
      <c r="B8" s="17">
        <v>39780.32</v>
      </c>
      <c r="C8" s="26">
        <v>2288.04</v>
      </c>
      <c r="D8" s="26">
        <v>6754.09</v>
      </c>
      <c r="E8" s="26">
        <v>46176.51</v>
      </c>
      <c r="F8" s="26">
        <v>23698.469999999998</v>
      </c>
      <c r="G8" s="26">
        <v>28954.080000000002</v>
      </c>
      <c r="H8" s="26">
        <v>14808.689999999999</v>
      </c>
      <c r="I8" s="26">
        <v>11697.659999999998</v>
      </c>
      <c r="J8" s="26">
        <v>29028.989999999994</v>
      </c>
      <c r="K8" s="26">
        <v>29208.659999999989</v>
      </c>
      <c r="L8" s="26">
        <v>33909.050000000003</v>
      </c>
      <c r="M8" s="26">
        <v>28860.899999999998</v>
      </c>
      <c r="N8" s="26">
        <v>20986.199999999993</v>
      </c>
      <c r="O8" s="39">
        <v>8139.1900000000014</v>
      </c>
      <c r="P8" s="27">
        <f t="shared" si="0"/>
        <v>-0.61216466058648045</v>
      </c>
      <c r="R8" s="1" t="s">
        <v>31</v>
      </c>
      <c r="S8" s="223">
        <f t="shared" ref="S8:S18" si="2">B8/$B$19</f>
        <v>0.76730585803798512</v>
      </c>
      <c r="T8" s="315">
        <f t="shared" si="1"/>
        <v>0.86955195103565686</v>
      </c>
      <c r="U8" s="315">
        <f t="shared" ref="U8:U18" si="3">K8/$K$19</f>
        <v>0.82869863095315788</v>
      </c>
      <c r="V8" s="315">
        <f t="shared" ref="V8:V18" si="4">L8/$L$19</f>
        <v>0.63502519571908733</v>
      </c>
      <c r="W8" s="315"/>
      <c r="X8" s="315">
        <f t="shared" ref="X8:X18" si="5">N8/$N$19</f>
        <v>0.5071680975795072</v>
      </c>
      <c r="Y8" s="315">
        <f t="shared" ref="Y8:Y18" si="6">O8/$O$19</f>
        <v>0.39323063871069375</v>
      </c>
    </row>
    <row r="9" spans="1:25" ht="20.100000000000001" customHeight="1">
      <c r="A9" s="16" t="s">
        <v>99</v>
      </c>
      <c r="B9" s="17">
        <v>2976.27</v>
      </c>
      <c r="C9" s="26">
        <v>854.63999999999987</v>
      </c>
      <c r="D9" s="26">
        <v>515.1400000000001</v>
      </c>
      <c r="E9" s="26">
        <v>292.85999999999996</v>
      </c>
      <c r="F9" s="26">
        <v>761.11999999999989</v>
      </c>
      <c r="G9" s="26">
        <v>943.64999999999986</v>
      </c>
      <c r="H9" s="26">
        <v>1448.82</v>
      </c>
      <c r="I9" s="26">
        <v>989.99999999999989</v>
      </c>
      <c r="J9" s="26">
        <v>1253.7200000000003</v>
      </c>
      <c r="K9" s="26">
        <v>934.49000000000012</v>
      </c>
      <c r="L9" s="26">
        <v>524.44000000000005</v>
      </c>
      <c r="M9" s="26">
        <v>795.85000000000014</v>
      </c>
      <c r="N9" s="26">
        <v>1730.5400000000002</v>
      </c>
      <c r="O9" s="39">
        <v>1759.9199999999998</v>
      </c>
      <c r="P9" s="27">
        <f t="shared" si="0"/>
        <v>1.6977359668080283E-2</v>
      </c>
      <c r="R9" s="1" t="s">
        <v>36</v>
      </c>
      <c r="S9" s="223">
        <f t="shared" si="2"/>
        <v>5.7408019998399056E-2</v>
      </c>
      <c r="T9" s="315">
        <f t="shared" si="1"/>
        <v>2.8339795241112735E-2</v>
      </c>
      <c r="U9" s="315">
        <f t="shared" si="3"/>
        <v>2.651304728253254E-2</v>
      </c>
      <c r="V9" s="315">
        <f t="shared" si="4"/>
        <v>9.8213489803730333E-3</v>
      </c>
      <c r="W9" s="315"/>
      <c r="X9" s="315">
        <f t="shared" si="5"/>
        <v>4.1821515071105812E-2</v>
      </c>
      <c r="Y9" s="315">
        <f t="shared" si="6"/>
        <v>8.5027437088914734E-2</v>
      </c>
    </row>
    <row r="10" spans="1:25" ht="20.100000000000001" customHeight="1">
      <c r="A10" s="16" t="s">
        <v>36</v>
      </c>
      <c r="B10" s="17">
        <v>2816.1299999999997</v>
      </c>
      <c r="C10" s="26">
        <v>2123.7599999999998</v>
      </c>
      <c r="D10" s="26">
        <v>2463.4600000000005</v>
      </c>
      <c r="E10" s="26">
        <v>2859.3100000000009</v>
      </c>
      <c r="F10" s="26">
        <v>1489.7199999999998</v>
      </c>
      <c r="G10" s="26">
        <v>1312.84</v>
      </c>
      <c r="H10" s="26">
        <v>1387.8900000000003</v>
      </c>
      <c r="I10" s="26">
        <v>2098.5300000000002</v>
      </c>
      <c r="J10" s="26">
        <v>1301.6499999999999</v>
      </c>
      <c r="K10" s="26">
        <v>1703.86</v>
      </c>
      <c r="L10" s="26">
        <v>2136.06</v>
      </c>
      <c r="M10" s="26">
        <v>2506.1899999999996</v>
      </c>
      <c r="N10" s="26">
        <v>4497.2299999999996</v>
      </c>
      <c r="O10" s="39">
        <v>3479.14</v>
      </c>
      <c r="P10" s="27">
        <f t="shared" si="0"/>
        <v>-0.22638157265694656</v>
      </c>
      <c r="R10" s="1" t="s">
        <v>37</v>
      </c>
      <c r="S10" s="223">
        <f t="shared" si="2"/>
        <v>5.4319146904713456E-2</v>
      </c>
      <c r="T10" s="315">
        <f t="shared" si="1"/>
        <v>3.9427347834835424E-2</v>
      </c>
      <c r="U10" s="315">
        <f t="shared" si="3"/>
        <v>4.8341363463296434E-2</v>
      </c>
      <c r="V10" s="315">
        <f t="shared" si="4"/>
        <v>4.0002651786697464E-2</v>
      </c>
      <c r="W10" s="315"/>
      <c r="X10" s="315">
        <f t="shared" si="5"/>
        <v>0.10868340068604548</v>
      </c>
      <c r="Y10" s="315">
        <f t="shared" si="6"/>
        <v>0.1680885253156546</v>
      </c>
    </row>
    <row r="11" spans="1:25" ht="20.100000000000001" customHeight="1">
      <c r="A11" s="16" t="s">
        <v>35</v>
      </c>
      <c r="B11" s="17">
        <v>32.57</v>
      </c>
      <c r="C11" s="26">
        <v>0.22</v>
      </c>
      <c r="D11" s="26">
        <v>0.88</v>
      </c>
      <c r="E11" s="26">
        <v>24.43</v>
      </c>
      <c r="F11" s="26">
        <v>44.33</v>
      </c>
      <c r="G11" s="26">
        <v>48.289999999999992</v>
      </c>
      <c r="H11" s="26">
        <v>107.78000000000002</v>
      </c>
      <c r="I11" s="26">
        <v>65.089999999999989</v>
      </c>
      <c r="J11" s="26">
        <v>121.64999999999999</v>
      </c>
      <c r="K11" s="26">
        <v>65.63</v>
      </c>
      <c r="L11" s="26">
        <v>94.45</v>
      </c>
      <c r="M11" s="26">
        <v>60.000000000000007</v>
      </c>
      <c r="N11" s="26">
        <v>43.11</v>
      </c>
      <c r="O11" s="39">
        <v>33.269999999999996</v>
      </c>
      <c r="P11" s="27">
        <f t="shared" si="0"/>
        <v>-0.22825330549756445</v>
      </c>
      <c r="R11" s="1" t="s">
        <v>38</v>
      </c>
      <c r="S11" s="223">
        <f t="shared" si="2"/>
        <v>6.2822902873323227E-4</v>
      </c>
      <c r="T11" s="315">
        <f t="shared" si="1"/>
        <v>1.4502503175895024E-3</v>
      </c>
      <c r="U11" s="315">
        <f t="shared" si="3"/>
        <v>1.8620330802390718E-3</v>
      </c>
      <c r="V11" s="315">
        <f t="shared" si="4"/>
        <v>1.7687941636721702E-3</v>
      </c>
      <c r="W11" s="315"/>
      <c r="X11" s="315">
        <f t="shared" si="5"/>
        <v>1.0418282817590875E-3</v>
      </c>
      <c r="Y11" s="315">
        <f t="shared" si="6"/>
        <v>1.6073814900382933E-3</v>
      </c>
    </row>
    <row r="12" spans="1:25" ht="20.100000000000001" customHeight="1">
      <c r="A12" s="16" t="s">
        <v>32</v>
      </c>
      <c r="B12" s="17">
        <v>107.80999999999999</v>
      </c>
      <c r="C12" s="26">
        <v>77.989999999999995</v>
      </c>
      <c r="D12" s="26">
        <v>42.43</v>
      </c>
      <c r="E12" s="26">
        <v>43.809999999999995</v>
      </c>
      <c r="F12" s="26">
        <v>78.61999999999999</v>
      </c>
      <c r="G12" s="26">
        <v>35.86</v>
      </c>
      <c r="H12" s="26">
        <v>30.569999999999997</v>
      </c>
      <c r="I12" s="26">
        <v>41.71</v>
      </c>
      <c r="J12" s="26">
        <v>214.66000000000003</v>
      </c>
      <c r="K12" s="26">
        <v>84.2</v>
      </c>
      <c r="L12" s="26">
        <v>45.84</v>
      </c>
      <c r="M12" s="26">
        <v>65.150000000000006</v>
      </c>
      <c r="N12" s="26">
        <v>46.04</v>
      </c>
      <c r="O12" s="39">
        <v>36.620000000000012</v>
      </c>
      <c r="P12" s="27">
        <f t="shared" si="0"/>
        <v>-0.20460469157254535</v>
      </c>
      <c r="R12" s="1" t="s">
        <v>30</v>
      </c>
      <c r="S12" s="223">
        <f t="shared" si="2"/>
        <v>2.0795017374187828E-3</v>
      </c>
      <c r="T12" s="315">
        <f t="shared" si="1"/>
        <v>1.0769512608978995E-3</v>
      </c>
      <c r="U12" s="315">
        <f t="shared" si="3"/>
        <v>2.3888950991334734E-3</v>
      </c>
      <c r="V12" s="315">
        <f t="shared" si="4"/>
        <v>8.5845976138414269E-4</v>
      </c>
      <c r="W12" s="315"/>
      <c r="X12" s="315">
        <f t="shared" si="5"/>
        <v>1.1126368381393734E-3</v>
      </c>
      <c r="Y12" s="315">
        <f t="shared" si="6"/>
        <v>1.7692308435588316E-3</v>
      </c>
    </row>
    <row r="13" spans="1:25" ht="20.100000000000001" customHeight="1">
      <c r="A13" s="16" t="s">
        <v>151</v>
      </c>
      <c r="B13" s="17">
        <v>748.04</v>
      </c>
      <c r="C13" s="26">
        <v>195.22</v>
      </c>
      <c r="D13" s="26">
        <v>35.619999999999997</v>
      </c>
      <c r="E13" s="26">
        <v>34.099999999999994</v>
      </c>
      <c r="F13" s="26">
        <v>20.05</v>
      </c>
      <c r="G13" s="26">
        <v>119.37</v>
      </c>
      <c r="H13" s="26">
        <v>154.01</v>
      </c>
      <c r="I13" s="26">
        <v>86.600000000000009</v>
      </c>
      <c r="J13" s="26">
        <v>55.710000000000015</v>
      </c>
      <c r="K13" s="26">
        <v>27.689999999999998</v>
      </c>
      <c r="L13" s="26">
        <v>81.19</v>
      </c>
      <c r="M13" s="26">
        <v>146.01</v>
      </c>
      <c r="N13" s="26">
        <v>172.98000000000002</v>
      </c>
      <c r="O13" s="39">
        <v>60.79</v>
      </c>
      <c r="P13" s="27">
        <f t="shared" si="0"/>
        <v>-0.648572089258874</v>
      </c>
      <c r="R13" s="1" t="s">
        <v>39</v>
      </c>
      <c r="S13" s="223">
        <f t="shared" si="2"/>
        <v>1.4428628880982716E-2</v>
      </c>
      <c r="T13" s="315">
        <f t="shared" si="1"/>
        <v>3.5849322926208107E-3</v>
      </c>
      <c r="U13" s="315">
        <f t="shared" si="3"/>
        <v>7.8561170184092487E-4</v>
      </c>
      <c r="V13" s="315">
        <f t="shared" si="4"/>
        <v>1.5204700703922019E-3</v>
      </c>
      <c r="W13" s="315"/>
      <c r="X13" s="315">
        <f t="shared" si="5"/>
        <v>4.18036316814398E-3</v>
      </c>
      <c r="Y13" s="315">
        <f t="shared" si="6"/>
        <v>2.9369618508995449E-3</v>
      </c>
    </row>
    <row r="14" spans="1:25" ht="20.100000000000001" customHeight="1">
      <c r="A14" s="16" t="s">
        <v>34</v>
      </c>
      <c r="B14" s="17">
        <v>19.77</v>
      </c>
      <c r="C14" s="26">
        <v>17.599999999999998</v>
      </c>
      <c r="D14" s="26">
        <v>17.739999999999998</v>
      </c>
      <c r="E14" s="26">
        <v>258.26</v>
      </c>
      <c r="F14" s="26">
        <v>70.830000000000013</v>
      </c>
      <c r="G14" s="26">
        <v>8.2199999999999989</v>
      </c>
      <c r="H14" s="26">
        <v>18.239999999999998</v>
      </c>
      <c r="I14" s="26">
        <v>24.299999999999997</v>
      </c>
      <c r="J14" s="26">
        <v>7.0499999999999989</v>
      </c>
      <c r="K14" s="26">
        <v>105.93</v>
      </c>
      <c r="L14" s="26">
        <v>14.21</v>
      </c>
      <c r="M14" s="26">
        <v>28.91</v>
      </c>
      <c r="N14" s="26">
        <v>281.74999999999994</v>
      </c>
      <c r="O14" s="39">
        <v>34.169999999999995</v>
      </c>
      <c r="P14" s="27">
        <f t="shared" si="0"/>
        <v>-0.87872227151730264</v>
      </c>
      <c r="R14" s="1" t="s">
        <v>41</v>
      </c>
      <c r="S14" s="223">
        <f t="shared" si="2"/>
        <v>3.8133521332686524E-4</v>
      </c>
      <c r="T14" s="315">
        <f t="shared" si="1"/>
        <v>2.4686389750643424E-4</v>
      </c>
      <c r="U14" s="315">
        <f t="shared" si="3"/>
        <v>3.0054116134347847E-3</v>
      </c>
      <c r="V14" s="315">
        <f t="shared" si="4"/>
        <v>2.6611503510621002E-4</v>
      </c>
      <c r="W14" s="315"/>
      <c r="X14" s="315">
        <f t="shared" si="5"/>
        <v>6.8089797816196437E-3</v>
      </c>
      <c r="Y14" s="315">
        <f t="shared" si="6"/>
        <v>1.6508634059094825E-3</v>
      </c>
    </row>
    <row r="15" spans="1:25" ht="20.100000000000001" customHeight="1">
      <c r="A15" s="16" t="s">
        <v>38</v>
      </c>
      <c r="B15" s="17"/>
      <c r="C15" s="26"/>
      <c r="D15" s="26">
        <v>9</v>
      </c>
      <c r="E15" s="26"/>
      <c r="F15" s="26">
        <v>0.01</v>
      </c>
      <c r="G15" s="26"/>
      <c r="H15" s="26"/>
      <c r="I15" s="26"/>
      <c r="J15" s="26">
        <v>86.85</v>
      </c>
      <c r="K15" s="26"/>
      <c r="L15" s="26">
        <v>28.11</v>
      </c>
      <c r="M15" s="26">
        <v>114.81</v>
      </c>
      <c r="N15" s="26">
        <v>15.029999999999998</v>
      </c>
      <c r="O15" s="39">
        <v>194.42000000000004</v>
      </c>
      <c r="P15" s="27">
        <f t="shared" si="0"/>
        <v>11.935462408516306</v>
      </c>
      <c r="R15" s="1" t="s">
        <v>32</v>
      </c>
      <c r="S15" s="223">
        <f t="shared" si="2"/>
        <v>0</v>
      </c>
      <c r="T15" s="315">
        <f t="shared" si="1"/>
        <v>0</v>
      </c>
      <c r="U15" s="315">
        <f t="shared" si="3"/>
        <v>0</v>
      </c>
      <c r="V15" s="315">
        <f t="shared" si="4"/>
        <v>5.2642460498490945E-4</v>
      </c>
      <c r="W15" s="315"/>
      <c r="X15" s="315">
        <f t="shared" si="5"/>
        <v>3.6322614416235406E-4</v>
      </c>
      <c r="Y15" s="315">
        <f t="shared" si="6"/>
        <v>9.3930600929740034E-3</v>
      </c>
    </row>
    <row r="16" spans="1:25" ht="20.100000000000001" customHeight="1">
      <c r="A16" s="16" t="s">
        <v>39</v>
      </c>
      <c r="B16" s="17">
        <v>22.630000000000003</v>
      </c>
      <c r="C16" s="26">
        <v>5.0900000000000007</v>
      </c>
      <c r="D16" s="26">
        <v>25.029999999999998</v>
      </c>
      <c r="E16" s="26">
        <v>10.530000000000001</v>
      </c>
      <c r="F16" s="26">
        <v>4.1399999999999997</v>
      </c>
      <c r="G16" s="26">
        <v>0.69</v>
      </c>
      <c r="H16" s="26">
        <v>23.76</v>
      </c>
      <c r="I16" s="26">
        <v>42.460000000000008</v>
      </c>
      <c r="J16" s="26">
        <v>10.809999999999999</v>
      </c>
      <c r="K16" s="26">
        <v>25.69</v>
      </c>
      <c r="L16" s="26">
        <v>17.21</v>
      </c>
      <c r="M16" s="26">
        <v>29.36</v>
      </c>
      <c r="N16" s="26">
        <v>46.879999999999995</v>
      </c>
      <c r="O16" s="39">
        <v>9.5899999999999981</v>
      </c>
      <c r="P16" s="27">
        <f t="shared" si="0"/>
        <v>-0.79543515358361783</v>
      </c>
      <c r="R16" s="1"/>
      <c r="S16" s="223">
        <f t="shared" si="2"/>
        <v>4.3650055020672543E-4</v>
      </c>
      <c r="T16" s="315">
        <f t="shared" si="1"/>
        <v>2.072215198046711E-5</v>
      </c>
      <c r="U16" s="315">
        <f t="shared" si="3"/>
        <v>7.2886835031756459E-4</v>
      </c>
      <c r="V16" s="315">
        <f t="shared" si="4"/>
        <v>3.2229695666276389E-4</v>
      </c>
      <c r="W16" s="315"/>
      <c r="X16" s="315">
        <f t="shared" si="5"/>
        <v>1.1329369020845748E-3</v>
      </c>
      <c r="Y16" s="315">
        <f t="shared" si="6"/>
        <v>4.6332397022744908E-4</v>
      </c>
    </row>
    <row r="17" spans="1:26" ht="20.100000000000001" customHeight="1">
      <c r="A17" s="16" t="s">
        <v>152</v>
      </c>
      <c r="B17" s="17">
        <v>76.25</v>
      </c>
      <c r="C17" s="26">
        <v>5.3000000000000007</v>
      </c>
      <c r="D17" s="26">
        <v>7.41</v>
      </c>
      <c r="E17" s="26">
        <v>0.04</v>
      </c>
      <c r="F17" s="26">
        <v>0.02</v>
      </c>
      <c r="G17" s="26">
        <v>2.1299999999999994</v>
      </c>
      <c r="H17" s="26">
        <v>15.629999999999999</v>
      </c>
      <c r="I17" s="26">
        <v>33.74</v>
      </c>
      <c r="J17" s="26">
        <v>129.41</v>
      </c>
      <c r="K17" s="26">
        <v>215.59999999999997</v>
      </c>
      <c r="L17" s="26">
        <v>1.1800000000000002</v>
      </c>
      <c r="M17" s="26">
        <v>18.909999999999997</v>
      </c>
      <c r="N17" s="26">
        <v>17.82</v>
      </c>
      <c r="O17" s="39">
        <v>35.340000000000003</v>
      </c>
      <c r="P17" s="27">
        <f t="shared" si="0"/>
        <v>0.98316498316498335</v>
      </c>
      <c r="R17" s="1" t="s">
        <v>35</v>
      </c>
      <c r="S17" s="223">
        <f t="shared" si="2"/>
        <v>1.4707541738074596E-3</v>
      </c>
      <c r="T17" s="315">
        <f t="shared" si="1"/>
        <v>6.3968382200572374E-5</v>
      </c>
      <c r="U17" s="315">
        <f t="shared" si="3"/>
        <v>6.1169332942182519E-3</v>
      </c>
      <c r="V17" s="315">
        <f t="shared" si="4"/>
        <v>2.209822247891118E-5</v>
      </c>
      <c r="W17" s="315"/>
      <c r="X17" s="315">
        <f t="shared" si="5"/>
        <v>4.3065135655177313E-4</v>
      </c>
      <c r="Y17" s="315">
        <f t="shared" si="6"/>
        <v>1.7073898965420287E-3</v>
      </c>
    </row>
    <row r="18" spans="1:26" ht="20.100000000000001" customHeight="1" thickBot="1">
      <c r="A18" s="16" t="s">
        <v>70</v>
      </c>
      <c r="B18" s="17">
        <f t="shared" ref="B18:O18" si="7">B19-SUM(B7:B17)</f>
        <v>196.51000000000931</v>
      </c>
      <c r="C18" s="26">
        <f t="shared" si="7"/>
        <v>98.289999999998145</v>
      </c>
      <c r="D18" s="26">
        <f t="shared" si="7"/>
        <v>123.16000000000167</v>
      </c>
      <c r="E18" s="26">
        <f t="shared" si="7"/>
        <v>58.14000000001397</v>
      </c>
      <c r="F18" s="26">
        <f t="shared" si="7"/>
        <v>114.13000000000102</v>
      </c>
      <c r="G18" s="26">
        <f t="shared" si="7"/>
        <v>308.2300000000032</v>
      </c>
      <c r="H18" s="26">
        <f t="shared" si="7"/>
        <v>492.77000000001135</v>
      </c>
      <c r="I18" s="26">
        <f t="shared" si="7"/>
        <v>175.11999999999898</v>
      </c>
      <c r="J18" s="26">
        <f t="shared" si="7"/>
        <v>302.45000000000437</v>
      </c>
      <c r="K18" s="26">
        <f t="shared" si="7"/>
        <v>314.72999999999593</v>
      </c>
      <c r="L18" s="26">
        <f t="shared" si="7"/>
        <v>184.49000000000524</v>
      </c>
      <c r="M18" s="26">
        <f t="shared" si="7"/>
        <v>118.7899999999936</v>
      </c>
      <c r="N18" s="26">
        <f t="shared" si="7"/>
        <v>263.82000000001426</v>
      </c>
      <c r="O18" s="39">
        <f t="shared" si="7"/>
        <v>514.24999999999636</v>
      </c>
      <c r="P18" s="27">
        <f t="shared" si="0"/>
        <v>0.94924569782415502</v>
      </c>
      <c r="R18" s="1" t="s">
        <v>42</v>
      </c>
      <c r="S18" s="223">
        <f t="shared" si="2"/>
        <v>3.7903987238677717E-3</v>
      </c>
      <c r="T18" s="316">
        <f t="shared" si="1"/>
        <v>9.2567955144049925E-3</v>
      </c>
      <c r="U18" s="315">
        <f t="shared" si="3"/>
        <v>8.9294175124734962E-3</v>
      </c>
      <c r="V18" s="315">
        <f t="shared" si="4"/>
        <v>3.455000902656304E-3</v>
      </c>
      <c r="W18" s="315"/>
      <c r="X18" s="315">
        <f t="shared" si="5"/>
        <v>6.375670083361107E-3</v>
      </c>
      <c r="Y18" s="315">
        <f t="shared" si="6"/>
        <v>2.4845083596398754E-2</v>
      </c>
    </row>
    <row r="19" spans="1:26" ht="26.25" customHeight="1" thickBot="1">
      <c r="A19" s="257" t="s">
        <v>43</v>
      </c>
      <c r="B19" s="235">
        <v>51844.149999999994</v>
      </c>
      <c r="C19" s="236">
        <v>7757.0199999999986</v>
      </c>
      <c r="D19" s="236">
        <v>11738.170000000002</v>
      </c>
      <c r="E19" s="236">
        <v>52573.55000000001</v>
      </c>
      <c r="F19" s="236">
        <v>29239.659999999996</v>
      </c>
      <c r="G19" s="236">
        <v>33297.700000000012</v>
      </c>
      <c r="H19" s="236">
        <v>20958.690000000006</v>
      </c>
      <c r="I19" s="236">
        <v>17506.799999999996</v>
      </c>
      <c r="J19" s="236">
        <v>34829.810000000005</v>
      </c>
      <c r="K19" s="236">
        <v>35246.419999999984</v>
      </c>
      <c r="L19" s="236">
        <v>53397.960000000006</v>
      </c>
      <c r="M19" s="236">
        <v>43907.9</v>
      </c>
      <c r="N19" s="236">
        <v>41379.18</v>
      </c>
      <c r="O19" s="238">
        <v>20698.259999999995</v>
      </c>
      <c r="P19" s="237">
        <f t="shared" si="0"/>
        <v>-0.4997904743399943</v>
      </c>
      <c r="Q19" s="2"/>
      <c r="R19" s="4" t="s">
        <v>43</v>
      </c>
      <c r="S19" s="258">
        <f>SUM(S7:S18)</f>
        <v>1.0000000000000004</v>
      </c>
      <c r="T19" s="259">
        <f t="shared" ref="T19:Z19" si="8">SUM(T7:T18)</f>
        <v>0.99999999999999956</v>
      </c>
      <c r="U19" s="259">
        <f t="shared" si="8"/>
        <v>0.99999999999999989</v>
      </c>
      <c r="V19" s="259">
        <f t="shared" si="8"/>
        <v>0.99999999999999989</v>
      </c>
      <c r="W19" s="259"/>
      <c r="X19" s="259">
        <f t="shared" si="8"/>
        <v>1</v>
      </c>
      <c r="Y19" s="260">
        <f t="shared" si="8"/>
        <v>1</v>
      </c>
      <c r="Z19">
        <f t="shared" si="8"/>
        <v>0</v>
      </c>
    </row>
    <row r="20" spans="1:26">
      <c r="P20" s="18"/>
    </row>
    <row r="21" spans="1:26" ht="15.75" thickBot="1"/>
    <row r="22" spans="1:26">
      <c r="A22" s="526" t="s">
        <v>20</v>
      </c>
      <c r="B22" s="519">
        <v>1000</v>
      </c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7"/>
      <c r="P22" s="492" t="s">
        <v>175</v>
      </c>
      <c r="S22" s="502" t="s">
        <v>116</v>
      </c>
      <c r="T22" s="496"/>
      <c r="U22" s="496"/>
      <c r="V22" s="503"/>
      <c r="W22" s="503"/>
      <c r="X22" s="503"/>
      <c r="Y22" s="504"/>
    </row>
    <row r="23" spans="1:26" ht="15.75" customHeight="1">
      <c r="A23" s="527"/>
      <c r="B23" s="518" t="str">
        <f>B5</f>
        <v>jan - dez</v>
      </c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500"/>
      <c r="P23" s="493"/>
      <c r="S23" s="505" t="s">
        <v>67</v>
      </c>
      <c r="T23" s="499"/>
      <c r="U23" s="499"/>
      <c r="V23" s="506"/>
      <c r="W23" s="506"/>
      <c r="X23" s="506"/>
      <c r="Y23" s="507"/>
    </row>
    <row r="24" spans="1:26" ht="21.75" customHeight="1" thickBot="1">
      <c r="A24" s="527"/>
      <c r="B24" s="176">
        <v>2010</v>
      </c>
      <c r="C24" s="62">
        <v>2011</v>
      </c>
      <c r="D24" s="62">
        <v>2012</v>
      </c>
      <c r="E24" s="59">
        <v>2013</v>
      </c>
      <c r="F24" s="59">
        <v>2014</v>
      </c>
      <c r="G24" s="59">
        <v>2015</v>
      </c>
      <c r="H24" s="59">
        <v>2016</v>
      </c>
      <c r="I24" s="59">
        <v>2017</v>
      </c>
      <c r="J24" s="59">
        <v>2018</v>
      </c>
      <c r="K24" s="59">
        <v>2019</v>
      </c>
      <c r="L24" s="59">
        <v>2020</v>
      </c>
      <c r="M24" s="59">
        <v>2021</v>
      </c>
      <c r="N24" s="59">
        <v>2022</v>
      </c>
      <c r="O24" s="60">
        <v>2023</v>
      </c>
      <c r="P24" s="494"/>
      <c r="S24" s="65">
        <v>2010</v>
      </c>
      <c r="T24" s="62">
        <v>2015</v>
      </c>
      <c r="U24" s="62">
        <v>2019</v>
      </c>
      <c r="V24" s="345">
        <v>2020</v>
      </c>
      <c r="W24" s="345">
        <v>2021</v>
      </c>
      <c r="X24" s="345">
        <v>2022</v>
      </c>
      <c r="Y24" s="253">
        <v>2023</v>
      </c>
    </row>
    <row r="25" spans="1:26" ht="20.100000000000001" customHeight="1">
      <c r="A25" s="16" t="s">
        <v>30</v>
      </c>
      <c r="B25" s="25">
        <v>1373.4500000000003</v>
      </c>
      <c r="C25" s="26">
        <v>724.07399999999996</v>
      </c>
      <c r="D25" s="26">
        <v>1040.7249999999999</v>
      </c>
      <c r="E25" s="26">
        <v>1484.0739999999996</v>
      </c>
      <c r="F25" s="26">
        <v>2885.9910000000009</v>
      </c>
      <c r="G25" s="26">
        <v>1540.0499999999997</v>
      </c>
      <c r="H25" s="26">
        <v>3287.123</v>
      </c>
      <c r="I25" s="26">
        <v>3078.942</v>
      </c>
      <c r="J25" s="26">
        <v>3303.4880000000007</v>
      </c>
      <c r="K25" s="26">
        <v>3557.5349999999999</v>
      </c>
      <c r="L25" s="26">
        <v>7740.7630000000008</v>
      </c>
      <c r="M25" s="26">
        <v>8532.155999999999</v>
      </c>
      <c r="N25" s="26">
        <v>11730.069</v>
      </c>
      <c r="O25" s="39">
        <v>9280.7060000000001</v>
      </c>
      <c r="P25" s="24">
        <f t="shared" ref="P25:P37" si="9">(O25-N25)/N25</f>
        <v>-0.20881062165959974</v>
      </c>
      <c r="S25" s="223">
        <f>B25/$B$37</f>
        <v>0.22875541034152005</v>
      </c>
      <c r="T25" s="315">
        <f t="shared" ref="T25:T36" si="10">G25/$G$37</f>
        <v>0.2582683868124393</v>
      </c>
      <c r="U25" s="315">
        <f>K25/$K$37</f>
        <v>0.33883241261352792</v>
      </c>
      <c r="V25" s="315">
        <f>L25/$L$37</f>
        <v>0.50631318152586446</v>
      </c>
      <c r="W25" s="315"/>
      <c r="X25" s="315">
        <f>N25/$N$37</f>
        <v>0.55157263106120924</v>
      </c>
      <c r="Y25" s="315">
        <f>O25/$O$37</f>
        <v>0.53750920733037277</v>
      </c>
    </row>
    <row r="26" spans="1:26" ht="20.100000000000001" customHeight="1">
      <c r="A26" s="16" t="s">
        <v>40</v>
      </c>
      <c r="B26" s="25">
        <v>2444.8720000000003</v>
      </c>
      <c r="C26" s="26">
        <v>858.97600000000011</v>
      </c>
      <c r="D26" s="26">
        <v>1450.847</v>
      </c>
      <c r="E26" s="26">
        <v>4018.672</v>
      </c>
      <c r="F26" s="26">
        <v>2285.1750000000002</v>
      </c>
      <c r="G26" s="26">
        <v>2181.4899999999998</v>
      </c>
      <c r="H26" s="26">
        <v>1522.3850000000002</v>
      </c>
      <c r="I26" s="26">
        <v>2293.0239999999994</v>
      </c>
      <c r="J26" s="26">
        <v>3319.1419999999998</v>
      </c>
      <c r="K26" s="26">
        <v>3365.2319999999995</v>
      </c>
      <c r="L26" s="26">
        <v>3922.9049999999993</v>
      </c>
      <c r="M26" s="26">
        <v>3429.1129999999994</v>
      </c>
      <c r="N26" s="26">
        <v>3079.3350000000009</v>
      </c>
      <c r="O26" s="39">
        <v>2419.1870000000004</v>
      </c>
      <c r="P26" s="27">
        <f t="shared" si="9"/>
        <v>-0.21438005283608325</v>
      </c>
      <c r="S26" s="223">
        <f t="shared" ref="S26:S36" si="11">B26/$B$37</f>
        <v>0.40720644915540632</v>
      </c>
      <c r="T26" s="315">
        <f t="shared" si="10"/>
        <v>0.36583870857924627</v>
      </c>
      <c r="U26" s="315">
        <f t="shared" ref="U26:U36" si="12">K26/$K$37</f>
        <v>0.32051678411154005</v>
      </c>
      <c r="V26" s="315">
        <f t="shared" ref="V26:V35" si="13">L26/$L$37</f>
        <v>0.25659208418778884</v>
      </c>
      <c r="W26" s="315"/>
      <c r="X26" s="315">
        <f t="shared" ref="X26:X36" si="14">N26/$N$37</f>
        <v>0.14479683860929285</v>
      </c>
      <c r="Y26" s="315">
        <f t="shared" ref="Y26:Y36" si="15">O26/$O$37</f>
        <v>0.1401116775764627</v>
      </c>
    </row>
    <row r="27" spans="1:26" ht="20.100000000000001" customHeight="1">
      <c r="A27" s="16" t="s">
        <v>99</v>
      </c>
      <c r="B27" s="25">
        <v>874.86699999999996</v>
      </c>
      <c r="C27" s="26">
        <v>280.63499999999999</v>
      </c>
      <c r="D27" s="26">
        <v>289.791</v>
      </c>
      <c r="E27" s="26">
        <v>208.03799999999998</v>
      </c>
      <c r="F27" s="26">
        <v>754.38499999999999</v>
      </c>
      <c r="G27" s="26">
        <v>1025.1359999999997</v>
      </c>
      <c r="H27" s="26">
        <v>1021.994</v>
      </c>
      <c r="I27" s="26">
        <v>1245.4299999999998</v>
      </c>
      <c r="J27" s="26">
        <v>1479.796</v>
      </c>
      <c r="K27" s="26">
        <v>1235.0069999999998</v>
      </c>
      <c r="L27" s="26">
        <v>823.57499999999993</v>
      </c>
      <c r="M27" s="26">
        <v>1296.3819999999998</v>
      </c>
      <c r="N27" s="26">
        <v>1865.1729999999998</v>
      </c>
      <c r="O27" s="39">
        <v>1816.0500000000002</v>
      </c>
      <c r="P27" s="27">
        <f t="shared" si="9"/>
        <v>-2.6336967133879591E-2</v>
      </c>
      <c r="S27" s="223">
        <f t="shared" si="11"/>
        <v>0.14571375702009873</v>
      </c>
      <c r="T27" s="315">
        <f t="shared" si="10"/>
        <v>0.17191663970868268</v>
      </c>
      <c r="U27" s="315">
        <f t="shared" si="12"/>
        <v>0.11762650301531684</v>
      </c>
      <c r="V27" s="315">
        <f t="shared" si="13"/>
        <v>5.3868963366423148E-2</v>
      </c>
      <c r="W27" s="315"/>
      <c r="X27" s="315">
        <f t="shared" si="14"/>
        <v>8.7704375736777737E-2</v>
      </c>
      <c r="Y27" s="315">
        <f t="shared" si="15"/>
        <v>0.1051798856651987</v>
      </c>
    </row>
    <row r="28" spans="1:26" ht="20.100000000000001" customHeight="1">
      <c r="A28" s="16" t="s">
        <v>36</v>
      </c>
      <c r="B28" s="25">
        <v>804.00799999999992</v>
      </c>
      <c r="C28" s="26">
        <v>648.25</v>
      </c>
      <c r="D28" s="26">
        <v>775.48000000000013</v>
      </c>
      <c r="E28" s="26">
        <v>1277.9470000000001</v>
      </c>
      <c r="F28" s="26">
        <v>647.59800000000007</v>
      </c>
      <c r="G28" s="26">
        <v>639.57600000000002</v>
      </c>
      <c r="H28" s="26">
        <v>774.12000000000023</v>
      </c>
      <c r="I28" s="26">
        <v>1596.7270000000001</v>
      </c>
      <c r="J28" s="26">
        <v>1150.9610000000002</v>
      </c>
      <c r="K28" s="26">
        <v>868.67199999999991</v>
      </c>
      <c r="L28" s="26">
        <v>1309.2870000000003</v>
      </c>
      <c r="M28" s="26">
        <v>1503.5340000000006</v>
      </c>
      <c r="N28" s="26">
        <v>2354.877</v>
      </c>
      <c r="O28" s="39">
        <v>1739.1810000000003</v>
      </c>
      <c r="P28" s="27">
        <f t="shared" si="9"/>
        <v>-0.26145569386426537</v>
      </c>
      <c r="S28" s="223">
        <f t="shared" si="11"/>
        <v>0.13391181328615151</v>
      </c>
      <c r="T28" s="315">
        <f t="shared" si="10"/>
        <v>0.10725772654391268</v>
      </c>
      <c r="U28" s="315">
        <f t="shared" si="12"/>
        <v>8.2735441683586666E-2</v>
      </c>
      <c r="V28" s="315">
        <f t="shared" si="13"/>
        <v>8.563874988815115E-2</v>
      </c>
      <c r="W28" s="315"/>
      <c r="X28" s="315">
        <f t="shared" si="14"/>
        <v>0.11073129260497336</v>
      </c>
      <c r="Y28" s="315">
        <f t="shared" si="15"/>
        <v>0.1007278757363982</v>
      </c>
    </row>
    <row r="29" spans="1:26" ht="20.100000000000001" customHeight="1">
      <c r="A29" s="16" t="s">
        <v>35</v>
      </c>
      <c r="B29" s="25">
        <v>13.497</v>
      </c>
      <c r="C29" s="26">
        <v>4.0470000000000006</v>
      </c>
      <c r="D29" s="26">
        <v>19.401</v>
      </c>
      <c r="E29" s="26">
        <v>69.100000000000009</v>
      </c>
      <c r="F29" s="26">
        <v>127.535</v>
      </c>
      <c r="G29" s="26">
        <v>144.49099999999999</v>
      </c>
      <c r="H29" s="26">
        <v>162.75599999999997</v>
      </c>
      <c r="I29" s="26">
        <v>253.64700000000002</v>
      </c>
      <c r="J29" s="26">
        <v>281.25499999999994</v>
      </c>
      <c r="K29" s="26">
        <v>80.25</v>
      </c>
      <c r="L29" s="26">
        <v>493.86700000000002</v>
      </c>
      <c r="M29" s="26">
        <v>255.93100000000001</v>
      </c>
      <c r="N29" s="26">
        <v>349.62199999999996</v>
      </c>
      <c r="O29" s="39">
        <v>418.61699999999996</v>
      </c>
      <c r="P29" s="27">
        <f t="shared" si="9"/>
        <v>0.19734170046507374</v>
      </c>
      <c r="S29" s="223">
        <f t="shared" si="11"/>
        <v>2.2479972138625326E-3</v>
      </c>
      <c r="T29" s="315">
        <f t="shared" si="10"/>
        <v>2.4231328514604182E-2</v>
      </c>
      <c r="U29" s="315">
        <f t="shared" si="12"/>
        <v>7.6432982703573162E-3</v>
      </c>
      <c r="V29" s="315">
        <f t="shared" si="13"/>
        <v>3.230319440352767E-2</v>
      </c>
      <c r="W29" s="315"/>
      <c r="X29" s="315">
        <f t="shared" si="14"/>
        <v>1.643996522244516E-2</v>
      </c>
      <c r="Y29" s="315">
        <f t="shared" si="15"/>
        <v>2.4244975742687965E-2</v>
      </c>
    </row>
    <row r="30" spans="1:26" ht="20.100000000000001" customHeight="1">
      <c r="A30" s="16" t="s">
        <v>32</v>
      </c>
      <c r="B30" s="25">
        <v>66.522999999999996</v>
      </c>
      <c r="C30" s="26">
        <v>235.393</v>
      </c>
      <c r="D30" s="26">
        <v>74.596000000000004</v>
      </c>
      <c r="E30" s="26">
        <v>126.095</v>
      </c>
      <c r="F30" s="26">
        <v>174.79</v>
      </c>
      <c r="G30" s="26">
        <v>80.338999999999999</v>
      </c>
      <c r="H30" s="26">
        <v>132.881</v>
      </c>
      <c r="I30" s="26">
        <v>330.78499999999997</v>
      </c>
      <c r="J30" s="26">
        <v>480.82100000000008</v>
      </c>
      <c r="K30" s="26">
        <v>154.44000000000003</v>
      </c>
      <c r="L30" s="26">
        <v>113.50700000000001</v>
      </c>
      <c r="M30" s="26">
        <v>360.846</v>
      </c>
      <c r="N30" s="26">
        <v>416.79399999999998</v>
      </c>
      <c r="O30" s="39">
        <v>416.70699999999999</v>
      </c>
      <c r="P30" s="27">
        <f t="shared" si="9"/>
        <v>-2.0873621021413237E-4</v>
      </c>
      <c r="S30" s="223">
        <f t="shared" si="11"/>
        <v>1.1079759847208806E-2</v>
      </c>
      <c r="T30" s="315">
        <f t="shared" si="10"/>
        <v>1.3472954727524796E-2</v>
      </c>
      <c r="U30" s="315">
        <f t="shared" si="12"/>
        <v>1.4709420372261485E-2</v>
      </c>
      <c r="V30" s="315">
        <f t="shared" si="13"/>
        <v>7.4243443825184018E-3</v>
      </c>
      <c r="W30" s="315"/>
      <c r="X30" s="315">
        <f t="shared" si="14"/>
        <v>1.9598534602867694E-2</v>
      </c>
      <c r="Y30" s="315">
        <f t="shared" si="15"/>
        <v>2.4134354569471078E-2</v>
      </c>
    </row>
    <row r="31" spans="1:26" ht="20.100000000000001" customHeight="1">
      <c r="A31" s="16" t="s">
        <v>151</v>
      </c>
      <c r="B31" s="25">
        <v>318.93599999999998</v>
      </c>
      <c r="C31" s="26">
        <v>113.74</v>
      </c>
      <c r="D31" s="26">
        <v>62.093000000000004</v>
      </c>
      <c r="E31" s="26">
        <v>40.550000000000004</v>
      </c>
      <c r="F31" s="26">
        <v>91.800999999999988</v>
      </c>
      <c r="G31" s="26">
        <v>144.13900000000001</v>
      </c>
      <c r="H31" s="26">
        <v>230.68399999999997</v>
      </c>
      <c r="I31" s="26">
        <v>192.04</v>
      </c>
      <c r="J31" s="26">
        <v>184.57000000000002</v>
      </c>
      <c r="K31" s="26">
        <v>86.825000000000003</v>
      </c>
      <c r="L31" s="26">
        <v>134.33500000000001</v>
      </c>
      <c r="M31" s="26">
        <v>249.07199999999997</v>
      </c>
      <c r="N31" s="26">
        <v>292.56700000000001</v>
      </c>
      <c r="O31" s="39">
        <v>319.67399999999998</v>
      </c>
      <c r="P31" s="27">
        <f t="shared" si="9"/>
        <v>9.2652281357774355E-2</v>
      </c>
      <c r="S31" s="223">
        <f t="shared" si="11"/>
        <v>5.3120488953134821E-2</v>
      </c>
      <c r="T31" s="315">
        <f t="shared" si="10"/>
        <v>2.4172297657061911E-2</v>
      </c>
      <c r="U31" s="315">
        <f t="shared" si="12"/>
        <v>8.2695248887697699E-3</v>
      </c>
      <c r="V31" s="315">
        <f t="shared" si="13"/>
        <v>8.7866766157647502E-3</v>
      </c>
      <c r="W31" s="315"/>
      <c r="X31" s="315">
        <f t="shared" si="14"/>
        <v>1.3757118560145281E-2</v>
      </c>
      <c r="Y31" s="315">
        <f t="shared" si="15"/>
        <v>1.8514509385830085E-2</v>
      </c>
    </row>
    <row r="32" spans="1:26" ht="20.100000000000001" customHeight="1">
      <c r="A32" s="16" t="s">
        <v>34</v>
      </c>
      <c r="B32" s="25">
        <v>6.3380000000000001</v>
      </c>
      <c r="C32" s="26">
        <v>20.945</v>
      </c>
      <c r="D32" s="26">
        <v>109.527</v>
      </c>
      <c r="E32" s="26">
        <v>318.36900000000003</v>
      </c>
      <c r="F32" s="26">
        <v>312.57100000000003</v>
      </c>
      <c r="G32" s="26">
        <v>44.704000000000008</v>
      </c>
      <c r="H32" s="26">
        <v>77.09</v>
      </c>
      <c r="I32" s="26">
        <v>186.06700000000004</v>
      </c>
      <c r="J32" s="26">
        <v>89.277999999999992</v>
      </c>
      <c r="K32" s="26">
        <v>235.06400000000005</v>
      </c>
      <c r="L32" s="26">
        <v>96.156000000000006</v>
      </c>
      <c r="M32" s="26">
        <v>173.43100000000001</v>
      </c>
      <c r="N32" s="26">
        <v>471.73199999999997</v>
      </c>
      <c r="O32" s="39">
        <v>224.23099999999999</v>
      </c>
      <c r="P32" s="27">
        <f t="shared" si="9"/>
        <v>-0.5246644281074847</v>
      </c>
      <c r="S32" s="223">
        <f t="shared" si="11"/>
        <v>1.055627646251814E-3</v>
      </c>
      <c r="T32" s="315">
        <f t="shared" si="10"/>
        <v>7.4969189078687637E-3</v>
      </c>
      <c r="U32" s="315">
        <f t="shared" si="12"/>
        <v>2.2388339746084392E-2</v>
      </c>
      <c r="V32" s="315">
        <f t="shared" si="13"/>
        <v>6.2894381707334305E-3</v>
      </c>
      <c r="W32" s="315"/>
      <c r="X32" s="315">
        <f t="shared" si="14"/>
        <v>2.2181835451757899E-2</v>
      </c>
      <c r="Y32" s="315">
        <f t="shared" si="15"/>
        <v>1.2986751985128806E-2</v>
      </c>
    </row>
    <row r="33" spans="1:26" ht="20.100000000000001" customHeight="1">
      <c r="A33" s="16" t="s">
        <v>38</v>
      </c>
      <c r="B33" s="25"/>
      <c r="C33" s="26"/>
      <c r="D33" s="26">
        <v>2.3420000000000001</v>
      </c>
      <c r="E33" s="26"/>
      <c r="F33" s="26">
        <v>3.0000000000000001E-3</v>
      </c>
      <c r="G33" s="26"/>
      <c r="H33" s="26"/>
      <c r="I33" s="26"/>
      <c r="J33" s="26">
        <v>26.402999999999999</v>
      </c>
      <c r="K33" s="26"/>
      <c r="L33" s="26">
        <v>410.58199999999994</v>
      </c>
      <c r="M33" s="26">
        <v>600.13400000000001</v>
      </c>
      <c r="N33" s="26">
        <v>82.13600000000001</v>
      </c>
      <c r="O33" s="39">
        <v>213.06</v>
      </c>
      <c r="P33" s="27">
        <f t="shared" si="9"/>
        <v>1.5939904548553614</v>
      </c>
      <c r="S33" s="223">
        <f t="shared" si="11"/>
        <v>0</v>
      </c>
      <c r="T33" s="315">
        <f t="shared" si="10"/>
        <v>0</v>
      </c>
      <c r="U33" s="315">
        <f t="shared" si="12"/>
        <v>0</v>
      </c>
      <c r="V33" s="315">
        <f t="shared" si="13"/>
        <v>2.6855631505221439E-2</v>
      </c>
      <c r="W33" s="315"/>
      <c r="X33" s="315">
        <f t="shared" si="14"/>
        <v>3.8622082806881604E-3</v>
      </c>
      <c r="Y33" s="315">
        <f t="shared" si="15"/>
        <v>1.2339762913921552E-2</v>
      </c>
    </row>
    <row r="34" spans="1:26" ht="20.100000000000001" customHeight="1">
      <c r="A34" s="16" t="s">
        <v>39</v>
      </c>
      <c r="B34" s="25">
        <v>4.968</v>
      </c>
      <c r="C34" s="26">
        <v>14.649000000000001</v>
      </c>
      <c r="D34" s="26">
        <v>37.936999999999998</v>
      </c>
      <c r="E34" s="26">
        <v>19.334000000000003</v>
      </c>
      <c r="F34" s="26">
        <v>35.36</v>
      </c>
      <c r="G34" s="26">
        <v>10.77</v>
      </c>
      <c r="H34" s="26">
        <v>105.31099999999999</v>
      </c>
      <c r="I34" s="26">
        <v>220.29200000000003</v>
      </c>
      <c r="J34" s="26">
        <v>136.59400000000002</v>
      </c>
      <c r="K34" s="26">
        <v>242.173</v>
      </c>
      <c r="L34" s="26">
        <v>117.675</v>
      </c>
      <c r="M34" s="26">
        <v>228.43199999999999</v>
      </c>
      <c r="N34" s="26">
        <v>204.90400000000002</v>
      </c>
      <c r="O34" s="39">
        <v>134.84900000000002</v>
      </c>
      <c r="P34" s="27">
        <f t="shared" si="9"/>
        <v>-0.34189181275133718</v>
      </c>
      <c r="S34" s="223">
        <f t="shared" si="11"/>
        <v>8.2744685177958525E-4</v>
      </c>
      <c r="T34" s="315">
        <f t="shared" si="10"/>
        <v>1.8061429992337727E-3</v>
      </c>
      <c r="U34" s="315">
        <f t="shared" si="12"/>
        <v>2.3065426442707069E-2</v>
      </c>
      <c r="V34" s="315">
        <f t="shared" si="13"/>
        <v>7.696967810028041E-3</v>
      </c>
      <c r="W34" s="315"/>
      <c r="X34" s="315">
        <f t="shared" si="14"/>
        <v>9.6350190604135438E-3</v>
      </c>
      <c r="Y34" s="315">
        <f t="shared" si="15"/>
        <v>7.8100285796461446E-3</v>
      </c>
    </row>
    <row r="35" spans="1:26" ht="20.100000000000001" customHeight="1">
      <c r="A35" s="16" t="s">
        <v>152</v>
      </c>
      <c r="B35" s="25">
        <v>22.762</v>
      </c>
      <c r="C35" s="26">
        <v>4.0289999999999999</v>
      </c>
      <c r="D35" s="26">
        <v>1.63</v>
      </c>
      <c r="E35" s="26">
        <v>1.056</v>
      </c>
      <c r="F35" s="26">
        <v>0.72099999999999997</v>
      </c>
      <c r="G35" s="26">
        <v>12.994</v>
      </c>
      <c r="H35" s="26">
        <v>40.055</v>
      </c>
      <c r="I35" s="26">
        <v>108.60799999999999</v>
      </c>
      <c r="J35" s="26">
        <v>186.75299999999996</v>
      </c>
      <c r="K35" s="26">
        <v>303.38200000000001</v>
      </c>
      <c r="L35" s="26">
        <v>10.955</v>
      </c>
      <c r="M35" s="26">
        <v>110.06700000000001</v>
      </c>
      <c r="N35" s="26">
        <v>121.334</v>
      </c>
      <c r="O35" s="39">
        <v>96.593000000000004</v>
      </c>
      <c r="P35" s="27">
        <f t="shared" si="9"/>
        <v>-0.20390822028450392</v>
      </c>
      <c r="S35" s="223">
        <f t="shared" si="11"/>
        <v>3.7911322947276412E-3</v>
      </c>
      <c r="T35" s="315">
        <f t="shared" si="10"/>
        <v>2.1791106900690476E-3</v>
      </c>
      <c r="U35" s="315">
        <f t="shared" si="12"/>
        <v>2.8895191474860353E-2</v>
      </c>
      <c r="V35" s="315">
        <f t="shared" si="13"/>
        <v>7.1655221889829778E-4</v>
      </c>
      <c r="W35" s="315"/>
      <c r="X35" s="315">
        <f t="shared" si="14"/>
        <v>5.7053810695555807E-3</v>
      </c>
      <c r="Y35" s="315">
        <f t="shared" si="15"/>
        <v>5.5943617720098779E-3</v>
      </c>
    </row>
    <row r="36" spans="1:26" ht="20.100000000000001" customHeight="1" thickBot="1">
      <c r="A36" s="16" t="s">
        <v>70</v>
      </c>
      <c r="B36" s="25">
        <f t="shared" ref="B36:O36" si="16">B37-SUM(B25:B35)</f>
        <v>73.790000000000873</v>
      </c>
      <c r="C36" s="26">
        <f t="shared" si="16"/>
        <v>104.74099999999953</v>
      </c>
      <c r="D36" s="26">
        <f t="shared" si="16"/>
        <v>180.62799999999925</v>
      </c>
      <c r="E36" s="26">
        <f t="shared" si="16"/>
        <v>63.678000000000793</v>
      </c>
      <c r="F36" s="26">
        <f t="shared" si="16"/>
        <v>73.316000000000713</v>
      </c>
      <c r="G36" s="26">
        <f t="shared" si="16"/>
        <v>139.29400000000078</v>
      </c>
      <c r="H36" s="26">
        <f t="shared" si="16"/>
        <v>187.19700000000103</v>
      </c>
      <c r="I36" s="26">
        <f t="shared" si="16"/>
        <v>121.00299999999697</v>
      </c>
      <c r="J36" s="26">
        <f t="shared" si="16"/>
        <v>170.75799999999799</v>
      </c>
      <c r="K36" s="26">
        <f t="shared" si="16"/>
        <v>370.81400000000031</v>
      </c>
      <c r="L36" s="26">
        <f t="shared" si="16"/>
        <v>114.88100000000122</v>
      </c>
      <c r="M36" s="26"/>
      <c r="N36" s="26">
        <f t="shared" si="16"/>
        <v>298.04699999999866</v>
      </c>
      <c r="O36" s="39">
        <f t="shared" si="16"/>
        <v>187.27900000000227</v>
      </c>
      <c r="P36" s="27">
        <f t="shared" si="9"/>
        <v>-0.37164608266480414</v>
      </c>
      <c r="S36" s="223">
        <f t="shared" si="11"/>
        <v>1.2290117389858357E-2</v>
      </c>
      <c r="T36" s="316">
        <f t="shared" si="10"/>
        <v>2.3359784859356598E-2</v>
      </c>
      <c r="U36" s="315">
        <f t="shared" si="12"/>
        <v>3.5317657380987917E-2</v>
      </c>
      <c r="V36" s="315">
        <f>L36/$L$37</f>
        <v>7.5142159250804405E-3</v>
      </c>
      <c r="W36" s="315"/>
      <c r="X36" s="315">
        <f t="shared" si="14"/>
        <v>1.401479973987361E-2</v>
      </c>
      <c r="Y36" s="315">
        <f t="shared" si="15"/>
        <v>1.084660874287216E-2</v>
      </c>
    </row>
    <row r="37" spans="1:26" ht="25.5" customHeight="1" thickBot="1">
      <c r="A37" s="257" t="s">
        <v>43</v>
      </c>
      <c r="B37" s="235">
        <v>6004.0110000000004</v>
      </c>
      <c r="C37" s="236">
        <v>3009.4789999999998</v>
      </c>
      <c r="D37" s="236">
        <v>4044.9969999999994</v>
      </c>
      <c r="E37" s="236">
        <v>7626.9129999999996</v>
      </c>
      <c r="F37" s="236">
        <v>7389.246000000001</v>
      </c>
      <c r="G37" s="236">
        <v>5962.9830000000002</v>
      </c>
      <c r="H37" s="236">
        <v>7541.5960000000014</v>
      </c>
      <c r="I37" s="236">
        <v>9626.5649999999987</v>
      </c>
      <c r="J37" s="236">
        <v>10809.819</v>
      </c>
      <c r="K37" s="236">
        <v>10499.394000000002</v>
      </c>
      <c r="L37" s="236">
        <v>15288.488000000001</v>
      </c>
      <c r="M37" s="236">
        <v>16844.233</v>
      </c>
      <c r="N37" s="236">
        <v>21266.589999999997</v>
      </c>
      <c r="O37" s="238">
        <v>17266.134000000002</v>
      </c>
      <c r="P37" s="237">
        <f t="shared" si="9"/>
        <v>-0.1881098944400581</v>
      </c>
      <c r="S37" s="258">
        <f>SUM(S25:S36)</f>
        <v>1</v>
      </c>
      <c r="T37" s="259">
        <f t="shared" ref="T37:Z37" si="17">SUM(T25:T36)</f>
        <v>0.99999999999999989</v>
      </c>
      <c r="U37" s="259">
        <f t="shared" si="17"/>
        <v>0.99999999999999978</v>
      </c>
      <c r="V37" s="259">
        <f t="shared" si="17"/>
        <v>0.99999999999999989</v>
      </c>
      <c r="W37" s="259"/>
      <c r="X37" s="259">
        <f t="shared" si="17"/>
        <v>1</v>
      </c>
      <c r="Y37" s="260">
        <f t="shared" si="17"/>
        <v>1</v>
      </c>
      <c r="Z37">
        <f t="shared" si="17"/>
        <v>0</v>
      </c>
    </row>
    <row r="38" spans="1:26" ht="20.100000000000001" customHeight="1" thickBot="1"/>
    <row r="39" spans="1:26" ht="15" customHeight="1">
      <c r="A39" s="526" t="s">
        <v>20</v>
      </c>
      <c r="B39" s="517" t="s">
        <v>50</v>
      </c>
      <c r="C39" s="496"/>
      <c r="D39" s="496"/>
      <c r="E39" s="496"/>
      <c r="F39" s="496"/>
      <c r="G39" s="496"/>
      <c r="H39" s="496"/>
      <c r="I39" s="496"/>
      <c r="J39" s="496"/>
      <c r="K39" s="496"/>
      <c r="L39" s="496"/>
      <c r="M39" s="496"/>
      <c r="N39" s="496"/>
      <c r="O39" s="497"/>
      <c r="P39" s="492" t="s">
        <v>175</v>
      </c>
    </row>
    <row r="40" spans="1:26" ht="15.75" customHeight="1">
      <c r="A40" s="527"/>
      <c r="B40" s="518" t="str">
        <f>B23</f>
        <v>jan - dez</v>
      </c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500"/>
      <c r="P40" s="493"/>
    </row>
    <row r="41" spans="1:26" ht="21.75" customHeight="1" thickBot="1">
      <c r="A41" s="527"/>
      <c r="B41" s="314">
        <v>2010</v>
      </c>
      <c r="C41" s="37">
        <v>2011</v>
      </c>
      <c r="D41" s="37">
        <v>2012</v>
      </c>
      <c r="E41" s="37">
        <v>2013</v>
      </c>
      <c r="F41" s="37">
        <v>2014</v>
      </c>
      <c r="G41" s="37">
        <v>2015</v>
      </c>
      <c r="H41" s="37">
        <v>2016</v>
      </c>
      <c r="I41" s="37">
        <v>2017</v>
      </c>
      <c r="J41" s="37">
        <v>2018</v>
      </c>
      <c r="K41" s="37">
        <v>2019</v>
      </c>
      <c r="L41" s="37">
        <v>2020</v>
      </c>
      <c r="M41" s="37">
        <v>2021</v>
      </c>
      <c r="N41" s="37">
        <v>2022</v>
      </c>
      <c r="O41" s="38">
        <v>2023</v>
      </c>
      <c r="P41" s="494"/>
    </row>
    <row r="42" spans="1:26" ht="20.100000000000001" customHeight="1">
      <c r="A42" s="16" t="s">
        <v>30</v>
      </c>
      <c r="B42" s="90">
        <f t="shared" ref="B42:O42" si="18">(B25/B7)*10</f>
        <v>2.7101236224434428</v>
      </c>
      <c r="C42" s="87">
        <f t="shared" si="18"/>
        <v>3.463027352250498</v>
      </c>
      <c r="D42" s="87">
        <f t="shared" si="18"/>
        <v>5.9667413900849091</v>
      </c>
      <c r="E42" s="87">
        <f t="shared" si="18"/>
        <v>5.2709727372174617</v>
      </c>
      <c r="F42" s="87">
        <f t="shared" si="18"/>
        <v>9.7558362799250951</v>
      </c>
      <c r="G42" s="87">
        <f t="shared" si="18"/>
        <v>9.8447268496618392</v>
      </c>
      <c r="H42" s="87">
        <f t="shared" si="18"/>
        <v>13.305335292427131</v>
      </c>
      <c r="I42" s="87">
        <f t="shared" si="18"/>
        <v>13.674523336841965</v>
      </c>
      <c r="J42" s="87">
        <f t="shared" si="18"/>
        <v>14.258470516129591</v>
      </c>
      <c r="K42" s="87">
        <f t="shared" ref="K42:L42" si="19">(K25/K7)*10</f>
        <v>13.896946803440706</v>
      </c>
      <c r="L42" s="87">
        <f t="shared" si="19"/>
        <v>4.7310174413096906</v>
      </c>
      <c r="M42" s="87"/>
      <c r="N42" s="87">
        <f t="shared" si="18"/>
        <v>8.8343601114041679</v>
      </c>
      <c r="O42" s="9">
        <f t="shared" si="18"/>
        <v>14.497569342472772</v>
      </c>
      <c r="P42" s="24">
        <f>(O42-N42)/N42</f>
        <v>0.64104351188469633</v>
      </c>
    </row>
    <row r="43" spans="1:26" ht="20.100000000000001" customHeight="1">
      <c r="A43" s="16" t="s">
        <v>40</v>
      </c>
      <c r="B43" s="92">
        <f t="shared" ref="B43:O43" si="20">(B26/B8)*10</f>
        <v>0.61459334665985599</v>
      </c>
      <c r="C43" s="56">
        <f t="shared" si="20"/>
        <v>3.7542001013968291</v>
      </c>
      <c r="D43" s="56">
        <f t="shared" si="20"/>
        <v>2.1481013726497573</v>
      </c>
      <c r="E43" s="56">
        <f t="shared" si="20"/>
        <v>0.87028491326001034</v>
      </c>
      <c r="F43" s="56">
        <f t="shared" si="20"/>
        <v>0.96427111117300002</v>
      </c>
      <c r="G43" s="56">
        <f t="shared" si="20"/>
        <v>0.75343094997319882</v>
      </c>
      <c r="H43" s="56">
        <f t="shared" si="20"/>
        <v>1.0280348903245327</v>
      </c>
      <c r="I43" s="56">
        <f t="shared" si="20"/>
        <v>1.9602416209737672</v>
      </c>
      <c r="J43" s="56">
        <f t="shared" si="20"/>
        <v>1.1433887296802268</v>
      </c>
      <c r="K43" s="56">
        <f t="shared" ref="K43:L43" si="21">(K26/K8)*10</f>
        <v>1.1521350174913882</v>
      </c>
      <c r="L43" s="56">
        <f t="shared" si="21"/>
        <v>1.1568902697067593</v>
      </c>
      <c r="M43" s="56"/>
      <c r="N43" s="56">
        <f t="shared" si="20"/>
        <v>1.4673142350687605</v>
      </c>
      <c r="O43" s="9">
        <f t="shared" si="20"/>
        <v>2.9722699678960685</v>
      </c>
      <c r="P43" s="27">
        <f t="shared" ref="P43:P54" si="22">(O43-N43)/N43</f>
        <v>1.0256533310036235</v>
      </c>
    </row>
    <row r="44" spans="1:26" ht="20.100000000000001" customHeight="1">
      <c r="A44" s="16" t="s">
        <v>99</v>
      </c>
      <c r="B44" s="92">
        <f t="shared" ref="B44:O44" si="23">(B27/B9)*10</f>
        <v>2.9394745772392961</v>
      </c>
      <c r="C44" s="56">
        <f t="shared" si="23"/>
        <v>3.2836632968267345</v>
      </c>
      <c r="D44" s="56">
        <f t="shared" si="23"/>
        <v>5.6254804519159833</v>
      </c>
      <c r="E44" s="56">
        <f t="shared" si="23"/>
        <v>7.1036672812948174</v>
      </c>
      <c r="F44" s="56">
        <f t="shared" si="23"/>
        <v>9.9115119823418123</v>
      </c>
      <c r="G44" s="56">
        <f t="shared" si="23"/>
        <v>10.863519313304719</v>
      </c>
      <c r="H44" s="56">
        <f t="shared" si="23"/>
        <v>7.0539749589320966</v>
      </c>
      <c r="I44" s="56">
        <f t="shared" si="23"/>
        <v>12.580101010101011</v>
      </c>
      <c r="J44" s="56">
        <f t="shared" si="23"/>
        <v>11.803241553137859</v>
      </c>
      <c r="K44" s="56">
        <f t="shared" ref="K44:L44" si="24">(K27/K9)*10</f>
        <v>13.215839655855062</v>
      </c>
      <c r="L44" s="56">
        <f t="shared" si="24"/>
        <v>15.703893677065057</v>
      </c>
      <c r="M44" s="56"/>
      <c r="N44" s="56">
        <f t="shared" si="23"/>
        <v>10.777982595028138</v>
      </c>
      <c r="O44" s="9">
        <f t="shared" si="23"/>
        <v>10.318934951588709</v>
      </c>
      <c r="P44" s="27">
        <f t="shared" si="22"/>
        <v>-4.2591240001740908E-2</v>
      </c>
    </row>
    <row r="45" spans="1:26" ht="20.100000000000001" customHeight="1">
      <c r="A45" s="16" t="s">
        <v>36</v>
      </c>
      <c r="B45" s="92">
        <f t="shared" ref="B45:O45" si="25">(B28/B10)*10</f>
        <v>2.8550102445554715</v>
      </c>
      <c r="C45" s="56">
        <f t="shared" si="25"/>
        <v>3.052369382604438</v>
      </c>
      <c r="D45" s="56">
        <f t="shared" si="25"/>
        <v>3.1479301470289753</v>
      </c>
      <c r="E45" s="56">
        <f t="shared" si="25"/>
        <v>4.4694244415610749</v>
      </c>
      <c r="F45" s="56">
        <f t="shared" si="25"/>
        <v>4.3471122090057204</v>
      </c>
      <c r="G45" s="56">
        <f t="shared" si="25"/>
        <v>4.8716979982328388</v>
      </c>
      <c r="H45" s="56">
        <f t="shared" si="25"/>
        <v>5.5776754641938489</v>
      </c>
      <c r="I45" s="56">
        <f t="shared" si="25"/>
        <v>7.6087880564013854</v>
      </c>
      <c r="J45" s="56">
        <f t="shared" si="25"/>
        <v>8.8423232051626819</v>
      </c>
      <c r="K45" s="56">
        <f t="shared" ref="K45:L45" si="26">(K28/K10)*10</f>
        <v>5.09825924665172</v>
      </c>
      <c r="L45" s="56">
        <f t="shared" si="26"/>
        <v>6.1294486109940749</v>
      </c>
      <c r="M45" s="56"/>
      <c r="N45" s="56">
        <f t="shared" si="25"/>
        <v>5.2362832232285204</v>
      </c>
      <c r="O45" s="9">
        <f t="shared" si="25"/>
        <v>4.9988819075978554</v>
      </c>
      <c r="P45" s="27">
        <f t="shared" si="22"/>
        <v>-4.533775304161089E-2</v>
      </c>
    </row>
    <row r="46" spans="1:26" ht="20.100000000000001" customHeight="1">
      <c r="A46" s="16" t="s">
        <v>35</v>
      </c>
      <c r="B46" s="92">
        <f t="shared" ref="B46:O47" si="27">(B29/B11)*10</f>
        <v>4.1439975437519188</v>
      </c>
      <c r="C46" s="56">
        <f t="shared" si="27"/>
        <v>183.9545454545455</v>
      </c>
      <c r="D46" s="56">
        <f t="shared" si="27"/>
        <v>220.46590909090909</v>
      </c>
      <c r="E46" s="56">
        <f t="shared" si="27"/>
        <v>28.284895620139178</v>
      </c>
      <c r="F46" s="56">
        <f t="shared" si="27"/>
        <v>28.769456350101514</v>
      </c>
      <c r="G46" s="56">
        <f t="shared" si="27"/>
        <v>29.921515841789194</v>
      </c>
      <c r="H46" s="56">
        <f t="shared" si="27"/>
        <v>15.100760809055478</v>
      </c>
      <c r="I46" s="56">
        <f t="shared" si="27"/>
        <v>38.968658780150569</v>
      </c>
      <c r="J46" s="56">
        <f t="shared" si="27"/>
        <v>23.1200164406083</v>
      </c>
      <c r="K46" s="56">
        <f t="shared" ref="K46:L46" si="28">(K29/K11)*10</f>
        <v>12.227639798872467</v>
      </c>
      <c r="L46" s="56">
        <f t="shared" si="28"/>
        <v>52.288724192694545</v>
      </c>
      <c r="M46" s="56"/>
      <c r="N46" s="56">
        <f t="shared" si="27"/>
        <v>81.099976803525848</v>
      </c>
      <c r="O46" s="9">
        <f t="shared" si="27"/>
        <v>125.82416591523895</v>
      </c>
      <c r="P46" s="27">
        <f t="shared" si="22"/>
        <v>0.55146981385780991</v>
      </c>
    </row>
    <row r="47" spans="1:26" ht="20.100000000000001" customHeight="1">
      <c r="A47" s="16" t="s">
        <v>32</v>
      </c>
      <c r="B47" s="92"/>
      <c r="C47" s="56"/>
      <c r="D47" s="56">
        <f t="shared" ref="D47:D54" si="29">(D30/D12)*10</f>
        <v>17.580956870139055</v>
      </c>
      <c r="E47" s="56"/>
      <c r="F47" s="56">
        <f t="shared" ref="F47:F54" si="30">(F30/F12)*10</f>
        <v>22.232256423301958</v>
      </c>
      <c r="G47" s="56"/>
      <c r="H47" s="56"/>
      <c r="I47" s="56"/>
      <c r="J47" s="56">
        <f t="shared" ref="J47:K54" si="31">(J30/J12)*10</f>
        <v>22.399189415820366</v>
      </c>
      <c r="K47" s="56"/>
      <c r="L47" s="56"/>
      <c r="M47" s="56"/>
      <c r="N47" s="56">
        <f t="shared" si="27"/>
        <v>90.528670721112064</v>
      </c>
      <c r="O47" s="9">
        <f t="shared" ref="O47:O54" si="32">(O30/O12)*10</f>
        <v>113.79219006007642</v>
      </c>
      <c r="P47" s="27">
        <f t="shared" si="22"/>
        <v>0.25697405201752405</v>
      </c>
    </row>
    <row r="48" spans="1:26" ht="20.100000000000001" customHeight="1">
      <c r="A48" s="16" t="s">
        <v>151</v>
      </c>
      <c r="B48" s="92">
        <f t="shared" ref="B48:C54" si="33">(B31/B13)*10</f>
        <v>4.2636222661889738</v>
      </c>
      <c r="C48" s="56">
        <f t="shared" si="33"/>
        <v>5.8262473107263606</v>
      </c>
      <c r="D48" s="56">
        <f t="shared" si="29"/>
        <v>17.432060640089841</v>
      </c>
      <c r="E48" s="56">
        <f t="shared" ref="E48:E54" si="34">(E31/E13)*10</f>
        <v>11.891495601173023</v>
      </c>
      <c r="F48" s="56">
        <f t="shared" si="30"/>
        <v>45.7860349127182</v>
      </c>
      <c r="G48" s="56">
        <f t="shared" ref="G48:I54" si="35">(G31/G13)*10</f>
        <v>12.074976962385859</v>
      </c>
      <c r="H48" s="56">
        <f t="shared" si="35"/>
        <v>14.978507889098109</v>
      </c>
      <c r="I48" s="56">
        <f t="shared" si="35"/>
        <v>22.175519630484985</v>
      </c>
      <c r="J48" s="56">
        <f t="shared" si="31"/>
        <v>33.130497217734693</v>
      </c>
      <c r="K48" s="56">
        <f t="shared" si="31"/>
        <v>31.35608522932467</v>
      </c>
      <c r="L48" s="56">
        <f t="shared" ref="L48" si="36">(L31/L13)*10</f>
        <v>16.545756866609189</v>
      </c>
      <c r="M48" s="56"/>
      <c r="N48" s="56">
        <f t="shared" ref="N48:N54" si="37">(N31/N13)*10</f>
        <v>16.913342582957569</v>
      </c>
      <c r="O48" s="9">
        <f t="shared" si="32"/>
        <v>52.586609639743372</v>
      </c>
      <c r="P48" s="27">
        <f t="shared" si="22"/>
        <v>2.1091790036069713</v>
      </c>
    </row>
    <row r="49" spans="1:16" ht="20.100000000000001" customHeight="1">
      <c r="A49" s="16" t="s">
        <v>34</v>
      </c>
      <c r="B49" s="92">
        <f t="shared" si="33"/>
        <v>3.2058674759736978</v>
      </c>
      <c r="C49" s="56">
        <f t="shared" si="33"/>
        <v>11.900568181818183</v>
      </c>
      <c r="D49" s="56">
        <f t="shared" si="29"/>
        <v>61.740135287485913</v>
      </c>
      <c r="E49" s="56">
        <f t="shared" si="34"/>
        <v>12.327460698520872</v>
      </c>
      <c r="F49" s="56">
        <f t="shared" si="30"/>
        <v>44.12974728222504</v>
      </c>
      <c r="G49" s="56">
        <f t="shared" si="35"/>
        <v>54.384428223844303</v>
      </c>
      <c r="H49" s="56">
        <f t="shared" si="35"/>
        <v>42.264254385964918</v>
      </c>
      <c r="I49" s="56">
        <f t="shared" si="35"/>
        <v>76.570781893004138</v>
      </c>
      <c r="J49" s="56">
        <f t="shared" si="31"/>
        <v>126.63546099290781</v>
      </c>
      <c r="K49" s="56">
        <f t="shared" si="31"/>
        <v>22.190503162465784</v>
      </c>
      <c r="L49" s="56">
        <f t="shared" ref="L49" si="38">(L32/L14)*10</f>
        <v>67.66783954961295</v>
      </c>
      <c r="M49" s="56"/>
      <c r="N49" s="56">
        <f t="shared" si="37"/>
        <v>16.742928127772853</v>
      </c>
      <c r="O49" s="9">
        <f t="shared" si="32"/>
        <v>65.622183201638876</v>
      </c>
      <c r="P49" s="27">
        <f t="shared" si="22"/>
        <v>2.9193970553326354</v>
      </c>
    </row>
    <row r="50" spans="1:16" ht="20.100000000000001" customHeight="1">
      <c r="A50" s="16" t="s">
        <v>38</v>
      </c>
      <c r="B50" s="92" t="e">
        <f t="shared" si="33"/>
        <v>#DIV/0!</v>
      </c>
      <c r="C50" s="56" t="e">
        <f t="shared" si="33"/>
        <v>#DIV/0!</v>
      </c>
      <c r="D50" s="56">
        <f t="shared" si="29"/>
        <v>2.6022222222222222</v>
      </c>
      <c r="E50" s="56" t="e">
        <f t="shared" si="34"/>
        <v>#DIV/0!</v>
      </c>
      <c r="F50" s="56">
        <f t="shared" si="30"/>
        <v>3</v>
      </c>
      <c r="G50" s="56" t="e">
        <f t="shared" si="35"/>
        <v>#DIV/0!</v>
      </c>
      <c r="H50" s="56" t="e">
        <f t="shared" si="35"/>
        <v>#DIV/0!</v>
      </c>
      <c r="I50" s="56" t="e">
        <f t="shared" si="35"/>
        <v>#DIV/0!</v>
      </c>
      <c r="J50" s="56">
        <f t="shared" si="31"/>
        <v>3.0400690846286702</v>
      </c>
      <c r="K50" s="56" t="e">
        <f t="shared" si="31"/>
        <v>#DIV/0!</v>
      </c>
      <c r="L50" s="56">
        <f t="shared" ref="L50" si="39">(L33/L15)*10</f>
        <v>146.06261117040196</v>
      </c>
      <c r="M50" s="56"/>
      <c r="N50" s="56">
        <f t="shared" si="37"/>
        <v>54.648037258815719</v>
      </c>
      <c r="O50" s="9">
        <f t="shared" si="32"/>
        <v>10.958749099886839</v>
      </c>
      <c r="P50" s="27">
        <f t="shared" si="22"/>
        <v>-0.79946673934535517</v>
      </c>
    </row>
    <row r="51" spans="1:16" ht="20.100000000000001" customHeight="1">
      <c r="A51" s="16" t="s">
        <v>39</v>
      </c>
      <c r="B51" s="92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>
        <f t="shared" si="37"/>
        <v>43.708191126279871</v>
      </c>
      <c r="O51" s="9">
        <f t="shared" si="32"/>
        <v>140.614181438999</v>
      </c>
      <c r="P51" s="27">
        <f t="shared" si="22"/>
        <v>2.2171128069048294</v>
      </c>
    </row>
    <row r="52" spans="1:16" ht="20.100000000000001" customHeight="1">
      <c r="A52" s="16" t="s">
        <v>152</v>
      </c>
      <c r="B52" s="92">
        <f t="shared" si="33"/>
        <v>2.9851803278688527</v>
      </c>
      <c r="C52" s="56">
        <f t="shared" si="33"/>
        <v>7.6018867924528291</v>
      </c>
      <c r="D52" s="56">
        <f t="shared" si="29"/>
        <v>2.1997300944669367</v>
      </c>
      <c r="E52" s="56">
        <f t="shared" si="34"/>
        <v>264</v>
      </c>
      <c r="F52" s="56">
        <f t="shared" si="30"/>
        <v>360.5</v>
      </c>
      <c r="G52" s="56">
        <f t="shared" si="35"/>
        <v>61.004694835680766</v>
      </c>
      <c r="H52" s="56">
        <f t="shared" si="35"/>
        <v>25.626999360204735</v>
      </c>
      <c r="I52" s="56">
        <f t="shared" si="35"/>
        <v>32.189685832839359</v>
      </c>
      <c r="J52" s="56">
        <f t="shared" si="31"/>
        <v>14.431110424233056</v>
      </c>
      <c r="K52" s="56">
        <f t="shared" si="31"/>
        <v>14.071521335807054</v>
      </c>
      <c r="L52" s="56">
        <f t="shared" ref="L52" si="40">(L35/L17)*10</f>
        <v>92.838983050847446</v>
      </c>
      <c r="M52" s="56"/>
      <c r="N52" s="56">
        <f t="shared" si="37"/>
        <v>68.088664421997748</v>
      </c>
      <c r="O52" s="9">
        <f t="shared" si="32"/>
        <v>27.332484436898699</v>
      </c>
      <c r="P52" s="27">
        <f t="shared" si="22"/>
        <v>-0.5985751127750385</v>
      </c>
    </row>
    <row r="53" spans="1:16" ht="20.100000000000001" customHeight="1" thickBot="1">
      <c r="A53" s="16" t="s">
        <v>70</v>
      </c>
      <c r="B53" s="92">
        <f t="shared" si="33"/>
        <v>3.7550251895576499</v>
      </c>
      <c r="C53" s="56">
        <f t="shared" si="33"/>
        <v>10.656323125445263</v>
      </c>
      <c r="D53" s="56">
        <f t="shared" si="29"/>
        <v>14.666125365378109</v>
      </c>
      <c r="E53" s="56">
        <f t="shared" si="34"/>
        <v>10.952528379770467</v>
      </c>
      <c r="F53" s="56">
        <f t="shared" si="30"/>
        <v>6.4239025672478798</v>
      </c>
      <c r="G53" s="56">
        <f t="shared" si="35"/>
        <v>4.5191577717937683</v>
      </c>
      <c r="H53" s="56">
        <f t="shared" si="35"/>
        <v>3.7988716845586525</v>
      </c>
      <c r="I53" s="56">
        <f t="shared" si="35"/>
        <v>6.909719049794294</v>
      </c>
      <c r="J53" s="56">
        <f t="shared" si="31"/>
        <v>5.6458257563232115</v>
      </c>
      <c r="K53" s="56">
        <f t="shared" si="31"/>
        <v>11.78197184888651</v>
      </c>
      <c r="L53" s="56">
        <f t="shared" ref="L53" si="41">(L36/L18)*10</f>
        <v>6.2269499701879756</v>
      </c>
      <c r="M53" s="56"/>
      <c r="N53" s="56">
        <f t="shared" si="37"/>
        <v>11.297361837615895</v>
      </c>
      <c r="O53" s="9">
        <f t="shared" si="32"/>
        <v>3.6417890131259818</v>
      </c>
      <c r="P53" s="27">
        <f t="shared" si="22"/>
        <v>-0.67764252703669126</v>
      </c>
    </row>
    <row r="54" spans="1:16" ht="26.25" customHeight="1" thickBot="1">
      <c r="A54" s="257" t="s">
        <v>43</v>
      </c>
      <c r="B54" s="317">
        <f t="shared" si="33"/>
        <v>1.1580884246342165</v>
      </c>
      <c r="C54" s="318">
        <f t="shared" si="33"/>
        <v>3.8796844664574803</v>
      </c>
      <c r="D54" s="318">
        <f t="shared" si="29"/>
        <v>3.446020120683206</v>
      </c>
      <c r="E54" s="318">
        <f t="shared" si="34"/>
        <v>1.450712953566955</v>
      </c>
      <c r="F54" s="318">
        <f t="shared" si="30"/>
        <v>2.5271313004323588</v>
      </c>
      <c r="G54" s="318">
        <f t="shared" si="35"/>
        <v>1.7908092751150975</v>
      </c>
      <c r="H54" s="318">
        <f t="shared" si="35"/>
        <v>3.5983145893183206</v>
      </c>
      <c r="I54" s="318">
        <f t="shared" si="35"/>
        <v>5.4987576256083361</v>
      </c>
      <c r="J54" s="318">
        <f t="shared" si="31"/>
        <v>3.1036112456542249</v>
      </c>
      <c r="K54" s="318">
        <f t="shared" si="31"/>
        <v>2.9788540226213067</v>
      </c>
      <c r="L54" s="318">
        <f t="shared" ref="L54" si="42">(L37/L19)*10</f>
        <v>2.863122111781049</v>
      </c>
      <c r="M54" s="318"/>
      <c r="N54" s="318">
        <f t="shared" si="37"/>
        <v>5.1394421059092998</v>
      </c>
      <c r="O54" s="319">
        <f t="shared" si="32"/>
        <v>8.3418287334297698</v>
      </c>
      <c r="P54" s="237">
        <f t="shared" si="22"/>
        <v>0.62310004890188075</v>
      </c>
    </row>
    <row r="55" spans="1:16" ht="20.100000000000001" customHeight="1"/>
    <row r="56" spans="1:16" ht="20.100000000000001" customHeight="1"/>
    <row r="57" spans="1:16" ht="20.100000000000001" customHeight="1"/>
    <row r="58" spans="1:16" ht="20.100000000000001" customHeight="1"/>
    <row r="59" spans="1:16" ht="20.100000000000001" customHeight="1"/>
    <row r="60" spans="1:16" ht="20.100000000000001" customHeight="1"/>
    <row r="61" spans="1:16" ht="20.100000000000001" customHeight="1"/>
    <row r="62" spans="1:16" ht="20.100000000000001" customHeight="1"/>
    <row r="63" spans="1:16" ht="20.100000000000001" customHeight="1"/>
    <row r="64" spans="1:1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6.25" customHeight="1"/>
  </sheetData>
  <customSheetViews>
    <customSheetView guid="{D2454DF7-9151-402B-B9E4-208D72282370}" showGridLines="0" fitToPage="1" hiddenColumns="1">
      <selection activeCell="S12" activeCellId="1" sqref="S9 S12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17">
    <mergeCell ref="S4:Y4"/>
    <mergeCell ref="S5:Y5"/>
    <mergeCell ref="S22:Y22"/>
    <mergeCell ref="S23:Y23"/>
    <mergeCell ref="P4:P6"/>
    <mergeCell ref="P22:P24"/>
    <mergeCell ref="P39:P41"/>
    <mergeCell ref="A4:A6"/>
    <mergeCell ref="R4:R6"/>
    <mergeCell ref="B39:O39"/>
    <mergeCell ref="B40:O40"/>
    <mergeCell ref="B4:O4"/>
    <mergeCell ref="B5:O5"/>
    <mergeCell ref="B22:O22"/>
    <mergeCell ref="B23:O23"/>
    <mergeCell ref="A22:A24"/>
    <mergeCell ref="A39:A4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2"/>
  <ignoredErrors>
    <ignoredError sqref="X25:Y36 X7:Y18 T7:U18 T25:U36" unlockedFormula="1"/>
    <ignoredError sqref="N36 B36:J36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4" id="{09D3A16E-84A1-42D4-82EA-79DB6899303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P7:P20</xm:sqref>
        </x14:conditionalFormatting>
        <x14:conditionalFormatting xmlns:xm="http://schemas.microsoft.com/office/excel/2006/main">
          <x14:cfRule type="iconSet" priority="75" id="{B4F01364-E3AE-467B-985A-5ED3626086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P25:P36</xm:sqref>
        </x14:conditionalFormatting>
        <x14:conditionalFormatting xmlns:xm="http://schemas.microsoft.com/office/excel/2006/main">
          <x14:cfRule type="iconSet" priority="1" id="{D694195D-7962-47C4-8143-40B6ED480D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P37</xm:sqref>
        </x14:conditionalFormatting>
        <x14:conditionalFormatting xmlns:xm="http://schemas.microsoft.com/office/excel/2006/main">
          <x14:cfRule type="iconSet" priority="2" id="{83313E47-9E08-4F4E-990C-47B814A21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P42:P54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DB3B-2CBF-401C-9FA0-C40CD5F328F0}">
  <sheetPr>
    <pageSetUpPr fitToPage="1"/>
  </sheetPr>
  <dimension ref="A1:Z132"/>
  <sheetViews>
    <sheetView showGridLines="0" topLeftCell="A48" workbookViewId="0">
      <selection activeCell="G52" sqref="G52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6" width="9.140625" customWidth="1"/>
    <col min="18" max="18" width="11" customWidth="1"/>
    <col min="19" max="19" width="1.42578125" customWidth="1"/>
    <col min="20" max="20" width="9.140625" customWidth="1"/>
    <col min="21" max="22" width="9.28515625" bestFit="1" customWidth="1"/>
    <col min="23" max="25" width="9.28515625" customWidth="1"/>
    <col min="26" max="26" width="10.140625" bestFit="1" customWidth="1"/>
    <col min="27" max="27" width="11" customWidth="1"/>
    <col min="28" max="28" width="1.42578125" customWidth="1"/>
    <col min="29" max="31" width="9.140625" customWidth="1"/>
    <col min="40" max="40" width="11" customWidth="1"/>
  </cols>
  <sheetData>
    <row r="1" spans="1:26" ht="15.75">
      <c r="A1" s="10" t="s">
        <v>149</v>
      </c>
    </row>
    <row r="3" spans="1:26" ht="15.75" thickBot="1"/>
    <row r="4" spans="1:26">
      <c r="A4" s="481" t="s">
        <v>71</v>
      </c>
      <c r="B4" s="462"/>
      <c r="C4" s="462"/>
      <c r="D4" s="530" t="s">
        <v>18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2"/>
      <c r="R4" s="492" t="s">
        <v>175</v>
      </c>
      <c r="T4" s="538" t="s">
        <v>116</v>
      </c>
      <c r="U4" s="531"/>
      <c r="V4" s="531"/>
      <c r="W4" s="531"/>
      <c r="X4" s="531"/>
      <c r="Y4" s="531"/>
      <c r="Z4" s="539"/>
    </row>
    <row r="5" spans="1:26">
      <c r="A5" s="490"/>
      <c r="B5" s="463"/>
      <c r="C5" s="463"/>
      <c r="D5" s="533" t="s">
        <v>67</v>
      </c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5"/>
      <c r="R5" s="493"/>
      <c r="T5" s="540" t="s">
        <v>67</v>
      </c>
      <c r="U5" s="534"/>
      <c r="V5" s="534"/>
      <c r="W5" s="534"/>
      <c r="X5" s="534"/>
      <c r="Y5" s="534"/>
      <c r="Z5" s="541"/>
    </row>
    <row r="6" spans="1:26" ht="18.75" customHeight="1" thickBot="1">
      <c r="A6" s="490"/>
      <c r="B6" s="463"/>
      <c r="C6" s="463"/>
      <c r="D6" s="61">
        <v>2010</v>
      </c>
      <c r="E6" s="62">
        <v>2011</v>
      </c>
      <c r="F6" s="62">
        <v>2012</v>
      </c>
      <c r="G6" s="59">
        <v>2013</v>
      </c>
      <c r="H6" s="59">
        <v>2014</v>
      </c>
      <c r="I6" s="59">
        <v>2015</v>
      </c>
      <c r="J6" s="59">
        <v>2016</v>
      </c>
      <c r="K6" s="59">
        <v>2017</v>
      </c>
      <c r="L6" s="59">
        <v>2018</v>
      </c>
      <c r="M6" s="59">
        <v>2019</v>
      </c>
      <c r="N6" s="59">
        <v>2020</v>
      </c>
      <c r="O6" s="59">
        <v>2021</v>
      </c>
      <c r="P6" s="59">
        <v>2022</v>
      </c>
      <c r="Q6" s="60">
        <v>2023</v>
      </c>
      <c r="R6" s="494"/>
      <c r="T6" s="51">
        <v>2010</v>
      </c>
      <c r="U6" s="37">
        <v>2015</v>
      </c>
      <c r="V6" s="37">
        <v>2019</v>
      </c>
      <c r="W6" s="95">
        <v>2020</v>
      </c>
      <c r="X6" s="95">
        <v>2021</v>
      </c>
      <c r="Y6" s="95">
        <v>2022</v>
      </c>
      <c r="Z6" s="276">
        <v>2023</v>
      </c>
    </row>
    <row r="7" spans="1:26" ht="20.100000000000001" customHeight="1" thickBot="1">
      <c r="A7" s="42" t="s">
        <v>44</v>
      </c>
      <c r="B7" s="43"/>
      <c r="C7" s="43"/>
      <c r="D7" s="132">
        <v>206967.15999999997</v>
      </c>
      <c r="E7" s="138">
        <v>135311.32</v>
      </c>
      <c r="F7" s="138">
        <v>92202.35</v>
      </c>
      <c r="G7" s="138">
        <v>70955.09</v>
      </c>
      <c r="H7" s="138">
        <v>80361.67</v>
      </c>
      <c r="I7" s="138">
        <v>84556.06</v>
      </c>
      <c r="J7" s="138">
        <v>71410.959999999992</v>
      </c>
      <c r="K7" s="138">
        <v>67669.710000000006</v>
      </c>
      <c r="L7" s="138">
        <v>89783.74</v>
      </c>
      <c r="M7" s="138">
        <v>114317</v>
      </c>
      <c r="N7" s="138">
        <v>74240.239999999991</v>
      </c>
      <c r="O7" s="138">
        <v>74612.200000000012</v>
      </c>
      <c r="P7" s="138">
        <v>189499.47</v>
      </c>
      <c r="Q7" s="163">
        <v>209225.81</v>
      </c>
      <c r="R7" s="28">
        <f t="shared" ref="R7:R36" si="0">(Q7-P7)/P7</f>
        <v>0.10409707214484555</v>
      </c>
      <c r="S7" s="2"/>
      <c r="T7" s="296">
        <f>D7/$D$27</f>
        <v>0.99941228130705417</v>
      </c>
      <c r="U7" s="214">
        <f t="shared" ref="U7:U26" si="1">I7/$I$27</f>
        <v>0.99872767315610056</v>
      </c>
      <c r="V7" s="214">
        <f>M7/$M$27</f>
        <v>0.99982586550572339</v>
      </c>
      <c r="W7" s="214">
        <f>N7/$N$27</f>
        <v>0.99819534824185607</v>
      </c>
      <c r="X7" s="214"/>
      <c r="Y7" s="214">
        <f>P7/$P$27</f>
        <v>2.5387076294205286</v>
      </c>
      <c r="Z7" s="297">
        <f>Q7/$Q$27</f>
        <v>1.1039114164443726</v>
      </c>
    </row>
    <row r="8" spans="1:26" ht="20.100000000000001" customHeight="1">
      <c r="A8" s="69"/>
      <c r="B8" s="68" t="s">
        <v>97</v>
      </c>
      <c r="C8" s="68"/>
      <c r="D8" s="72">
        <v>109308.03</v>
      </c>
      <c r="E8" s="77">
        <v>82412.08</v>
      </c>
      <c r="F8" s="77">
        <v>39415.159999999996</v>
      </c>
      <c r="G8" s="77">
        <v>24564.18</v>
      </c>
      <c r="H8" s="77">
        <v>12284.48</v>
      </c>
      <c r="I8" s="77">
        <v>7552.02</v>
      </c>
      <c r="J8" s="77">
        <v>2959.88</v>
      </c>
      <c r="K8" s="77">
        <v>4028.34</v>
      </c>
      <c r="L8" s="77">
        <v>6056.72</v>
      </c>
      <c r="M8" s="77">
        <v>12470.749999999998</v>
      </c>
      <c r="N8" s="77">
        <v>4025.8900000000003</v>
      </c>
      <c r="O8" s="77">
        <v>1958.23</v>
      </c>
      <c r="P8" s="77">
        <v>1866.96</v>
      </c>
      <c r="Q8" s="73">
        <v>2553.8900000000003</v>
      </c>
      <c r="R8" s="81">
        <f t="shared" si="0"/>
        <v>0.3679403950807732</v>
      </c>
      <c r="T8" s="298">
        <f t="shared" ref="T8:T26" si="2">D8/$D$27</f>
        <v>0.52783150538220625</v>
      </c>
      <c r="U8" s="299">
        <f t="shared" si="1"/>
        <v>8.9200127846878571E-2</v>
      </c>
      <c r="V8" s="299">
        <f t="shared" ref="V8:V26" si="3">M8/$M$27</f>
        <v>0.10907020313912627</v>
      </c>
      <c r="W8" s="299">
        <f t="shared" ref="W8:W26" si="4">N8/$N$27</f>
        <v>5.4130006456517478E-2</v>
      </c>
      <c r="X8" s="299"/>
      <c r="Y8" s="299">
        <f t="shared" ref="Y8:Y26" si="5">P8/$P$27</f>
        <v>2.501149789929729E-2</v>
      </c>
      <c r="Z8" s="300">
        <f t="shared" ref="Z8:Z26" si="6">Q8/$Q$27</f>
        <v>1.347476359318728E-2</v>
      </c>
    </row>
    <row r="9" spans="1:26" ht="20.100000000000001" customHeight="1">
      <c r="A9" s="16"/>
      <c r="C9" t="s">
        <v>46</v>
      </c>
      <c r="D9" s="25">
        <v>58778.400000000001</v>
      </c>
      <c r="E9" s="26">
        <v>52558.07</v>
      </c>
      <c r="F9" s="26">
        <v>23408.839999999997</v>
      </c>
      <c r="G9" s="26">
        <v>8699.7699999999986</v>
      </c>
      <c r="H9" s="26">
        <v>749.41000000000008</v>
      </c>
      <c r="I9" s="26">
        <v>1370.5000000000002</v>
      </c>
      <c r="J9" s="26">
        <v>932.22</v>
      </c>
      <c r="K9" s="26">
        <v>1140.78</v>
      </c>
      <c r="L9" s="26">
        <v>900.42</v>
      </c>
      <c r="M9" s="26">
        <v>840.5</v>
      </c>
      <c r="N9" s="26">
        <v>828.28</v>
      </c>
      <c r="O9" s="26">
        <v>710.61999999999989</v>
      </c>
      <c r="P9" s="26">
        <v>516.13</v>
      </c>
      <c r="Q9" s="66">
        <v>601.04000000000008</v>
      </c>
      <c r="R9" s="211">
        <f t="shared" si="0"/>
        <v>0.16451281653846914</v>
      </c>
      <c r="T9" s="223">
        <f t="shared" si="2"/>
        <v>0.28383176749189853</v>
      </c>
      <c r="U9" s="217">
        <f t="shared" si="1"/>
        <v>1.6187559780581499E-2</v>
      </c>
      <c r="V9" s="217">
        <f t="shared" si="3"/>
        <v>7.3510819909336361E-3</v>
      </c>
      <c r="W9" s="217">
        <f t="shared" si="4"/>
        <v>1.1136618672592717E-2</v>
      </c>
      <c r="X9" s="217"/>
      <c r="Y9" s="217">
        <f t="shared" si="5"/>
        <v>6.914547933948403E-3</v>
      </c>
      <c r="Z9" s="228">
        <f t="shared" si="6"/>
        <v>3.1711905798798234E-3</v>
      </c>
    </row>
    <row r="10" spans="1:26" ht="20.100000000000001" customHeight="1">
      <c r="A10" s="16"/>
      <c r="C10" t="s">
        <v>47</v>
      </c>
      <c r="D10" s="25">
        <v>50529.630000000005</v>
      </c>
      <c r="E10" s="26">
        <v>29854.01</v>
      </c>
      <c r="F10" s="26">
        <v>16006.32</v>
      </c>
      <c r="G10" s="26">
        <v>15864.41</v>
      </c>
      <c r="H10" s="26">
        <v>11535.07</v>
      </c>
      <c r="I10" s="26">
        <v>6181.52</v>
      </c>
      <c r="J10" s="26">
        <v>2027.66</v>
      </c>
      <c r="K10" s="26">
        <v>2887.56</v>
      </c>
      <c r="L10" s="26">
        <v>5156.3</v>
      </c>
      <c r="M10" s="26">
        <v>11630.249999999998</v>
      </c>
      <c r="N10" s="26">
        <v>3197.61</v>
      </c>
      <c r="O10" s="26">
        <v>1247.6100000000001</v>
      </c>
      <c r="P10" s="26">
        <v>1350.8300000000002</v>
      </c>
      <c r="Q10" s="66">
        <v>1952.8500000000001</v>
      </c>
      <c r="R10" s="211">
        <f t="shared" si="0"/>
        <v>0.44566673822760816</v>
      </c>
      <c r="T10" s="223">
        <f t="shared" si="2"/>
        <v>0.24399973789030771</v>
      </c>
      <c r="U10" s="217">
        <f t="shared" si="1"/>
        <v>7.3012568066297065E-2</v>
      </c>
      <c r="V10" s="217">
        <f t="shared" si="3"/>
        <v>0.10171912114819263</v>
      </c>
      <c r="W10" s="217">
        <f t="shared" si="4"/>
        <v>4.2993387783924759E-2</v>
      </c>
      <c r="X10" s="217"/>
      <c r="Y10" s="217">
        <f t="shared" si="5"/>
        <v>1.8096949965348889E-2</v>
      </c>
      <c r="Z10" s="228">
        <f t="shared" si="6"/>
        <v>1.0303573013307456E-2</v>
      </c>
    </row>
    <row r="11" spans="1:26" ht="20.100000000000001" customHeight="1">
      <c r="A11" s="264"/>
      <c r="B11" s="536" t="s">
        <v>105</v>
      </c>
      <c r="C11" s="537"/>
      <c r="D11" s="133"/>
      <c r="E11" s="78"/>
      <c r="F11" s="78"/>
      <c r="G11" s="78"/>
      <c r="H11" s="78"/>
      <c r="I11" s="78"/>
      <c r="J11" s="78"/>
      <c r="K11" s="78">
        <v>48342.76</v>
      </c>
      <c r="L11" s="78">
        <v>53325.14</v>
      </c>
      <c r="M11" s="78">
        <v>57819.38</v>
      </c>
      <c r="N11" s="78">
        <v>33133.1</v>
      </c>
      <c r="O11" s="78">
        <v>36101.32</v>
      </c>
      <c r="P11" s="78">
        <v>46783.56</v>
      </c>
      <c r="Q11" s="74">
        <v>53234.46</v>
      </c>
      <c r="R11" s="83">
        <f t="shared" si="0"/>
        <v>0.13788818123289467</v>
      </c>
      <c r="T11" s="226">
        <f t="shared" si="2"/>
        <v>0</v>
      </c>
      <c r="U11" s="220">
        <f t="shared" si="1"/>
        <v>0</v>
      </c>
      <c r="V11" s="220">
        <f t="shared" si="3"/>
        <v>0.5056930434800101</v>
      </c>
      <c r="W11" s="220">
        <f t="shared" si="4"/>
        <v>0.44549029330767581</v>
      </c>
      <c r="X11" s="220"/>
      <c r="Y11" s="220">
        <f t="shared" si="5"/>
        <v>0.6267552131066807</v>
      </c>
      <c r="Z11" s="301">
        <f t="shared" si="6"/>
        <v>0.28087418154696736</v>
      </c>
    </row>
    <row r="12" spans="1:26" ht="20.100000000000001" customHeight="1">
      <c r="A12" s="16"/>
      <c r="C12" t="s">
        <v>46</v>
      </c>
      <c r="D12" s="25"/>
      <c r="E12" s="26"/>
      <c r="F12" s="26"/>
      <c r="G12" s="26"/>
      <c r="H12" s="26"/>
      <c r="I12" s="26"/>
      <c r="J12" s="26"/>
      <c r="K12" s="26">
        <v>48341.96</v>
      </c>
      <c r="L12" s="26">
        <v>53324.54</v>
      </c>
      <c r="M12" s="26">
        <v>57785.64</v>
      </c>
      <c r="N12" s="26">
        <v>32955</v>
      </c>
      <c r="O12" s="26">
        <v>36070.21</v>
      </c>
      <c r="P12" s="26">
        <v>46781.97</v>
      </c>
      <c r="Q12" s="66">
        <v>53230.96</v>
      </c>
      <c r="R12" s="211">
        <f t="shared" si="0"/>
        <v>0.13785204000601081</v>
      </c>
      <c r="T12" s="223">
        <f t="shared" si="2"/>
        <v>0</v>
      </c>
      <c r="U12" s="217">
        <f t="shared" si="1"/>
        <v>0</v>
      </c>
      <c r="V12" s="217">
        <f t="shared" si="3"/>
        <v>0.50539795067052273</v>
      </c>
      <c r="W12" s="217">
        <f t="shared" si="4"/>
        <v>0.44309565407264812</v>
      </c>
      <c r="X12" s="217"/>
      <c r="Y12" s="217">
        <f t="shared" si="5"/>
        <v>0.62673391201739126</v>
      </c>
      <c r="Z12" s="228">
        <f t="shared" si="6"/>
        <v>0.28085571494402978</v>
      </c>
    </row>
    <row r="13" spans="1:26" ht="20.100000000000001" customHeight="1">
      <c r="A13" s="16"/>
      <c r="C13" t="s">
        <v>47</v>
      </c>
      <c r="D13" s="25"/>
      <c r="E13" s="26"/>
      <c r="F13" s="26"/>
      <c r="G13" s="26"/>
      <c r="H13" s="26"/>
      <c r="I13" s="26"/>
      <c r="J13" s="26"/>
      <c r="K13" s="26">
        <v>0.8</v>
      </c>
      <c r="L13" s="26">
        <v>0.6</v>
      </c>
      <c r="M13" s="26">
        <v>33.74</v>
      </c>
      <c r="N13" s="26">
        <v>178.1</v>
      </c>
      <c r="O13" s="26">
        <v>31.11</v>
      </c>
      <c r="P13" s="26">
        <v>1.5899999999999999</v>
      </c>
      <c r="Q13" s="66">
        <v>3.5</v>
      </c>
      <c r="R13" s="211">
        <f t="shared" si="0"/>
        <v>1.2012578616352203</v>
      </c>
      <c r="T13" s="223">
        <f t="shared" si="2"/>
        <v>0</v>
      </c>
      <c r="U13" s="217">
        <f t="shared" si="1"/>
        <v>0</v>
      </c>
      <c r="V13" s="217">
        <f t="shared" si="3"/>
        <v>2.9509280948733003E-4</v>
      </c>
      <c r="W13" s="217">
        <f t="shared" si="4"/>
        <v>2.3946392350277235E-3</v>
      </c>
      <c r="X13" s="217"/>
      <c r="Y13" s="217">
        <f t="shared" si="5"/>
        <v>2.1301089289477377E-5</v>
      </c>
      <c r="Z13" s="228">
        <f t="shared" si="6"/>
        <v>1.8466602937540565E-5</v>
      </c>
    </row>
    <row r="14" spans="1:26" ht="20.100000000000001" customHeight="1">
      <c r="A14" s="70"/>
      <c r="B14" s="71" t="s">
        <v>106</v>
      </c>
      <c r="C14" s="71"/>
      <c r="D14" s="133">
        <v>97659.12999999999</v>
      </c>
      <c r="E14" s="78">
        <v>52899.24</v>
      </c>
      <c r="F14" s="78">
        <v>52787.19</v>
      </c>
      <c r="G14" s="78">
        <v>46390.91</v>
      </c>
      <c r="H14" s="78">
        <v>68077.19</v>
      </c>
      <c r="I14" s="78">
        <v>77004.040000000008</v>
      </c>
      <c r="J14" s="78">
        <v>68451.08</v>
      </c>
      <c r="K14" s="78">
        <v>15298.609999999999</v>
      </c>
      <c r="L14" s="78">
        <v>30401.879999999997</v>
      </c>
      <c r="M14" s="78">
        <v>44026.869999999995</v>
      </c>
      <c r="N14" s="78">
        <v>37081.249999999993</v>
      </c>
      <c r="O14" s="78">
        <v>36552.65</v>
      </c>
      <c r="P14" s="78">
        <v>140848.95000000001</v>
      </c>
      <c r="Q14" s="74">
        <v>153437.46</v>
      </c>
      <c r="R14" s="83">
        <f t="shared" si="0"/>
        <v>8.937595913920536E-2</v>
      </c>
      <c r="T14" s="226">
        <f t="shared" si="2"/>
        <v>0.47158077592484809</v>
      </c>
      <c r="U14" s="220">
        <f t="shared" si="1"/>
        <v>0.90952754530922209</v>
      </c>
      <c r="V14" s="220">
        <f t="shared" si="3"/>
        <v>0.38506261888658694</v>
      </c>
      <c r="W14" s="220">
        <f t="shared" si="4"/>
        <v>0.49857504847766287</v>
      </c>
      <c r="X14" s="220"/>
      <c r="Y14" s="220">
        <f t="shared" si="5"/>
        <v>1.8869409184145505</v>
      </c>
      <c r="Z14" s="301">
        <f t="shared" si="6"/>
        <v>0.80956247130421788</v>
      </c>
    </row>
    <row r="15" spans="1:26" ht="20.100000000000001" customHeight="1">
      <c r="A15" s="16"/>
      <c r="C15" t="s">
        <v>46</v>
      </c>
      <c r="D15" s="25">
        <v>74636.569999999992</v>
      </c>
      <c r="E15" s="26">
        <v>38140.82</v>
      </c>
      <c r="F15" s="26">
        <v>39970.03</v>
      </c>
      <c r="G15" s="26">
        <v>32478.57</v>
      </c>
      <c r="H15" s="26">
        <v>43695.25</v>
      </c>
      <c r="I15" s="26">
        <v>51306.69</v>
      </c>
      <c r="J15" s="26">
        <v>45812.83</v>
      </c>
      <c r="K15" s="26">
        <v>1249.01</v>
      </c>
      <c r="L15" s="26">
        <v>3927.26</v>
      </c>
      <c r="M15" s="26">
        <v>1044.72</v>
      </c>
      <c r="N15" s="26">
        <v>5.95</v>
      </c>
      <c r="O15" s="26">
        <v>8.92</v>
      </c>
      <c r="P15" s="26">
        <v>7.56</v>
      </c>
      <c r="Q15" s="66">
        <v>4.43</v>
      </c>
      <c r="R15" s="211"/>
      <c r="T15" s="223">
        <f t="shared" si="2"/>
        <v>0.36040840823555603</v>
      </c>
      <c r="U15" s="217">
        <f t="shared" si="1"/>
        <v>0.60600518899581379</v>
      </c>
      <c r="V15" s="217">
        <f t="shared" si="3"/>
        <v>9.1372068739657211E-3</v>
      </c>
      <c r="W15" s="217">
        <f t="shared" si="4"/>
        <v>8.000058084455337E-5</v>
      </c>
      <c r="X15" s="217"/>
      <c r="Y15" s="217">
        <f t="shared" si="5"/>
        <v>1.0128065096128868E-4</v>
      </c>
      <c r="Z15" s="228">
        <f t="shared" si="6"/>
        <v>2.3373443146658486E-5</v>
      </c>
    </row>
    <row r="16" spans="1:26" ht="20.100000000000001" customHeight="1" thickBot="1">
      <c r="A16" s="16"/>
      <c r="C16" t="s">
        <v>47</v>
      </c>
      <c r="D16" s="25">
        <v>23022.559999999998</v>
      </c>
      <c r="E16" s="26">
        <v>14758.42</v>
      </c>
      <c r="F16" s="26">
        <v>12817.16</v>
      </c>
      <c r="G16" s="26">
        <v>13912.34</v>
      </c>
      <c r="H16" s="26">
        <v>24381.94</v>
      </c>
      <c r="I16" s="26">
        <v>25697.35</v>
      </c>
      <c r="J16" s="26">
        <v>22638.25</v>
      </c>
      <c r="K16" s="26">
        <v>14049.599999999999</v>
      </c>
      <c r="L16" s="26">
        <v>26474.62</v>
      </c>
      <c r="M16" s="26">
        <v>42982.149999999994</v>
      </c>
      <c r="N16" s="26">
        <v>37075.299999999996</v>
      </c>
      <c r="O16" s="26">
        <v>36543.730000000003</v>
      </c>
      <c r="P16" s="26">
        <v>140841.39000000001</v>
      </c>
      <c r="Q16" s="66">
        <v>153433.03</v>
      </c>
      <c r="R16" s="211">
        <f t="shared" si="0"/>
        <v>8.9402980189275214E-2</v>
      </c>
      <c r="T16" s="223">
        <f t="shared" si="2"/>
        <v>0.11117236768929203</v>
      </c>
      <c r="U16" s="217">
        <f t="shared" si="1"/>
        <v>0.30352235631340813</v>
      </c>
      <c r="V16" s="217">
        <f t="shared" si="3"/>
        <v>0.37592541201262125</v>
      </c>
      <c r="W16" s="217">
        <f t="shared" si="4"/>
        <v>0.49849504789681837</v>
      </c>
      <c r="X16" s="217"/>
      <c r="Y16" s="217">
        <f t="shared" si="5"/>
        <v>1.8868396377635892</v>
      </c>
      <c r="Z16" s="228">
        <f t="shared" si="6"/>
        <v>0.80953909786107126</v>
      </c>
    </row>
    <row r="17" spans="1:26" ht="20.100000000000001" customHeight="1" thickBot="1">
      <c r="A17" s="42" t="s">
        <v>49</v>
      </c>
      <c r="B17" s="43"/>
      <c r="C17" s="43"/>
      <c r="D17" s="132">
        <v>121.71000000000001</v>
      </c>
      <c r="E17" s="138">
        <v>11.680000000000001</v>
      </c>
      <c r="F17" s="138">
        <v>152.82</v>
      </c>
      <c r="G17" s="138">
        <v>0.06</v>
      </c>
      <c r="H17" s="138">
        <v>85.56</v>
      </c>
      <c r="I17" s="138">
        <v>107.72</v>
      </c>
      <c r="J17" s="138">
        <v>64.36</v>
      </c>
      <c r="K17" s="138">
        <v>0.23000000000000004</v>
      </c>
      <c r="L17" s="138">
        <v>251.03</v>
      </c>
      <c r="M17" s="138">
        <v>19.909999999999997</v>
      </c>
      <c r="N17" s="138">
        <v>134.22</v>
      </c>
      <c r="O17" s="138">
        <v>31.869999999999997</v>
      </c>
      <c r="P17" s="138">
        <v>31.869999999999997</v>
      </c>
      <c r="Q17" s="163">
        <v>69.77000000000001</v>
      </c>
      <c r="R17" s="28">
        <f t="shared" si="0"/>
        <v>1.1892061499843118</v>
      </c>
      <c r="S17" s="2"/>
      <c r="T17" s="296">
        <f t="shared" si="2"/>
        <v>5.8771869294569051E-4</v>
      </c>
      <c r="U17" s="214">
        <f t="shared" si="1"/>
        <v>1.272326843899481E-3</v>
      </c>
      <c r="V17" s="214">
        <f t="shared" si="3"/>
        <v>1.7413449427660757E-4</v>
      </c>
      <c r="W17" s="214">
        <f t="shared" si="4"/>
        <v>1.8046517581438576E-3</v>
      </c>
      <c r="X17" s="214"/>
      <c r="Y17" s="214">
        <f t="shared" si="5"/>
        <v>4.2695956959474472E-4</v>
      </c>
      <c r="Z17" s="297">
        <f t="shared" si="6"/>
        <v>3.6811853912920153E-4</v>
      </c>
    </row>
    <row r="18" spans="1:26" ht="20.100000000000001" customHeight="1">
      <c r="A18" s="69"/>
      <c r="B18" s="68" t="s">
        <v>97</v>
      </c>
      <c r="C18" s="68"/>
      <c r="D18" s="72">
        <v>73.36</v>
      </c>
      <c r="E18" s="77">
        <v>11.680000000000001</v>
      </c>
      <c r="F18" s="77">
        <v>140.12</v>
      </c>
      <c r="G18" s="77">
        <v>0.06</v>
      </c>
      <c r="H18" s="77">
        <v>85.56</v>
      </c>
      <c r="I18" s="77">
        <v>88.22</v>
      </c>
      <c r="J18" s="77">
        <v>64.36</v>
      </c>
      <c r="K18" s="77">
        <v>0.23000000000000004</v>
      </c>
      <c r="L18" s="77">
        <v>11.030000000000001</v>
      </c>
      <c r="M18" s="77">
        <v>19.909999999999997</v>
      </c>
      <c r="N18" s="77">
        <v>132.46</v>
      </c>
      <c r="O18" s="77">
        <v>31.869999999999997</v>
      </c>
      <c r="P18" s="77">
        <v>31.869999999999997</v>
      </c>
      <c r="Q18" s="73">
        <v>69.77000000000001</v>
      </c>
      <c r="R18" s="81">
        <f t="shared" si="0"/>
        <v>1.1892061499843118</v>
      </c>
      <c r="T18" s="298">
        <f t="shared" si="2"/>
        <v>3.5424404990958713E-4</v>
      </c>
      <c r="U18" s="299">
        <f t="shared" si="1"/>
        <v>1.0420040305311198E-3</v>
      </c>
      <c r="V18" s="299">
        <f t="shared" si="3"/>
        <v>1.7413449427660757E-4</v>
      </c>
      <c r="W18" s="299">
        <f t="shared" si="4"/>
        <v>1.7809877207847966E-3</v>
      </c>
      <c r="X18" s="299"/>
      <c r="Y18" s="299">
        <f t="shared" si="5"/>
        <v>4.2695956959474472E-4</v>
      </c>
      <c r="Z18" s="300">
        <f t="shared" si="6"/>
        <v>3.6811853912920153E-4</v>
      </c>
    </row>
    <row r="19" spans="1:26" ht="20.100000000000001" customHeight="1">
      <c r="A19" s="16"/>
      <c r="C19" t="s">
        <v>46</v>
      </c>
      <c r="D19" s="25">
        <v>1.9200000000000002</v>
      </c>
      <c r="E19" s="26">
        <v>0.02</v>
      </c>
      <c r="F19" s="26">
        <v>0.4</v>
      </c>
      <c r="G19" s="26"/>
      <c r="H19" s="26">
        <v>26.11</v>
      </c>
      <c r="I19" s="26">
        <v>4.8800000000000008</v>
      </c>
      <c r="J19" s="26">
        <v>64.17</v>
      </c>
      <c r="K19" s="26">
        <v>0.01</v>
      </c>
      <c r="L19" s="26"/>
      <c r="M19" s="26">
        <v>13.709999999999999</v>
      </c>
      <c r="N19" s="26">
        <v>23.24</v>
      </c>
      <c r="O19" s="26">
        <v>2.3299999999999996</v>
      </c>
      <c r="P19" s="26">
        <v>2.4499999999999997</v>
      </c>
      <c r="Q19" s="66">
        <v>1.91</v>
      </c>
      <c r="R19" s="27">
        <f t="shared" si="0"/>
        <v>-0.22040816326530607</v>
      </c>
      <c r="T19" s="223">
        <f t="shared" si="2"/>
        <v>9.2713818951255099E-6</v>
      </c>
      <c r="U19" s="217">
        <f t="shared" si="1"/>
        <v>5.7639760473723248E-5</v>
      </c>
      <c r="V19" s="217">
        <f t="shared" si="3"/>
        <v>1.1990878536073783E-4</v>
      </c>
      <c r="W19" s="217">
        <f t="shared" si="4"/>
        <v>3.1247285694578489E-4</v>
      </c>
      <c r="X19" s="217"/>
      <c r="Y19" s="217">
        <f t="shared" si="5"/>
        <v>3.2822433181899102E-5</v>
      </c>
      <c r="Z19" s="228">
        <f t="shared" si="6"/>
        <v>1.0077489031629279E-5</v>
      </c>
    </row>
    <row r="20" spans="1:26" ht="20.100000000000001" customHeight="1">
      <c r="A20" s="16"/>
      <c r="C20" t="s">
        <v>47</v>
      </c>
      <c r="D20" s="25">
        <v>71.44</v>
      </c>
      <c r="E20" s="26">
        <v>11.660000000000002</v>
      </c>
      <c r="F20" s="26">
        <v>139.72</v>
      </c>
      <c r="G20" s="26">
        <v>0.06</v>
      </c>
      <c r="H20" s="26">
        <v>59.449999999999996</v>
      </c>
      <c r="I20" s="26">
        <v>83.34</v>
      </c>
      <c r="J20" s="26">
        <v>0.19</v>
      </c>
      <c r="K20" s="26">
        <v>0.22000000000000003</v>
      </c>
      <c r="L20" s="26">
        <v>11.030000000000001</v>
      </c>
      <c r="M20" s="26">
        <v>6.1999999999999993</v>
      </c>
      <c r="N20" s="26">
        <v>109.22</v>
      </c>
      <c r="O20" s="26">
        <v>29.54</v>
      </c>
      <c r="P20" s="26">
        <v>29.419999999999998</v>
      </c>
      <c r="Q20" s="66">
        <v>67.860000000000014</v>
      </c>
      <c r="R20" s="27">
        <f t="shared" si="0"/>
        <v>1.3065941536369821</v>
      </c>
      <c r="T20" s="223">
        <f t="shared" si="2"/>
        <v>3.4497266801446159E-4</v>
      </c>
      <c r="U20" s="217">
        <f t="shared" si="1"/>
        <v>9.8436427005739653E-4</v>
      </c>
      <c r="V20" s="217">
        <f t="shared" si="3"/>
        <v>5.422570891586977E-5</v>
      </c>
      <c r="W20" s="217">
        <f t="shared" si="4"/>
        <v>1.4685148638390116E-3</v>
      </c>
      <c r="X20" s="217"/>
      <c r="Y20" s="217">
        <f t="shared" si="5"/>
        <v>3.9413713641284562E-4</v>
      </c>
      <c r="Z20" s="228">
        <f t="shared" si="6"/>
        <v>3.5804105009757227E-4</v>
      </c>
    </row>
    <row r="21" spans="1:26" ht="20.100000000000001" customHeight="1">
      <c r="A21" s="70"/>
      <c r="B21" s="536" t="s">
        <v>105</v>
      </c>
      <c r="C21" s="537"/>
      <c r="D21" s="133"/>
      <c r="E21" s="78"/>
      <c r="F21" s="78"/>
      <c r="G21" s="78"/>
      <c r="H21" s="78"/>
      <c r="I21" s="78"/>
      <c r="J21" s="78"/>
      <c r="K21" s="78"/>
      <c r="L21" s="143"/>
      <c r="M21" s="143"/>
      <c r="N21" s="143"/>
      <c r="O21" s="143"/>
      <c r="P21" s="143"/>
      <c r="Q21" s="164"/>
      <c r="R21" s="83"/>
      <c r="T21" s="226">
        <f t="shared" si="2"/>
        <v>0</v>
      </c>
      <c r="U21" s="220">
        <f t="shared" si="1"/>
        <v>0</v>
      </c>
      <c r="V21" s="220">
        <f t="shared" si="3"/>
        <v>0</v>
      </c>
      <c r="W21" s="220">
        <f t="shared" si="4"/>
        <v>0</v>
      </c>
      <c r="X21" s="220"/>
      <c r="Y21" s="220">
        <f t="shared" si="5"/>
        <v>0</v>
      </c>
      <c r="Z21" s="301">
        <f t="shared" si="6"/>
        <v>0</v>
      </c>
    </row>
    <row r="22" spans="1:26" ht="20.100000000000001" customHeight="1">
      <c r="A22" s="16"/>
      <c r="C22" t="s">
        <v>46</v>
      </c>
      <c r="D22" s="25"/>
      <c r="E22" s="26"/>
      <c r="F22" s="26"/>
      <c r="G22" s="26"/>
      <c r="H22" s="26"/>
      <c r="I22" s="26"/>
      <c r="J22" s="26"/>
      <c r="K22" s="26"/>
      <c r="L22" s="142"/>
      <c r="M22" s="142"/>
      <c r="N22" s="142"/>
      <c r="O22" s="142"/>
      <c r="P22" s="142"/>
      <c r="Q22" s="66"/>
      <c r="R22" s="27"/>
      <c r="T22" s="223">
        <f t="shared" si="2"/>
        <v>0</v>
      </c>
      <c r="U22" s="217">
        <f t="shared" si="1"/>
        <v>0</v>
      </c>
      <c r="V22" s="217">
        <f t="shared" si="3"/>
        <v>0</v>
      </c>
      <c r="W22" s="217">
        <f t="shared" si="4"/>
        <v>0</v>
      </c>
      <c r="X22" s="217"/>
      <c r="Y22" s="217">
        <f t="shared" si="5"/>
        <v>0</v>
      </c>
      <c r="Z22" s="228">
        <f t="shared" si="6"/>
        <v>0</v>
      </c>
    </row>
    <row r="23" spans="1:26" ht="20.100000000000001" customHeight="1">
      <c r="A23" s="16"/>
      <c r="C23" t="s">
        <v>47</v>
      </c>
      <c r="D23" s="25"/>
      <c r="E23" s="26"/>
      <c r="F23" s="26"/>
      <c r="G23" s="26"/>
      <c r="H23" s="26"/>
      <c r="I23" s="26"/>
      <c r="J23" s="26"/>
      <c r="K23" s="26"/>
      <c r="L23" s="142"/>
      <c r="M23" s="142"/>
      <c r="N23" s="142"/>
      <c r="O23" s="142"/>
      <c r="P23" s="142"/>
      <c r="Q23" s="66"/>
      <c r="R23" s="27"/>
      <c r="T23" s="223">
        <f t="shared" si="2"/>
        <v>0</v>
      </c>
      <c r="U23" s="217">
        <f t="shared" si="1"/>
        <v>0</v>
      </c>
      <c r="V23" s="217">
        <f t="shared" si="3"/>
        <v>0</v>
      </c>
      <c r="W23" s="217">
        <f t="shared" si="4"/>
        <v>0</v>
      </c>
      <c r="X23" s="217"/>
      <c r="Y23" s="217">
        <f t="shared" si="5"/>
        <v>0</v>
      </c>
      <c r="Z23" s="228">
        <f t="shared" si="6"/>
        <v>0</v>
      </c>
    </row>
    <row r="24" spans="1:26" ht="20.100000000000001" customHeight="1">
      <c r="A24" s="70"/>
      <c r="B24" s="71" t="s">
        <v>106</v>
      </c>
      <c r="C24" s="71"/>
      <c r="D24" s="133">
        <v>48.35</v>
      </c>
      <c r="E24" s="78"/>
      <c r="F24" s="78">
        <v>12.7</v>
      </c>
      <c r="G24" s="78"/>
      <c r="H24" s="143"/>
      <c r="I24" s="78">
        <v>19.5</v>
      </c>
      <c r="J24" s="143"/>
      <c r="K24" s="78"/>
      <c r="L24" s="78">
        <v>240</v>
      </c>
      <c r="M24" s="78"/>
      <c r="N24" s="78">
        <v>1.76</v>
      </c>
      <c r="O24" s="78"/>
      <c r="P24" s="78"/>
      <c r="Q24" s="74"/>
      <c r="R24" s="83"/>
      <c r="T24" s="226">
        <f t="shared" si="2"/>
        <v>2.334746430361033E-4</v>
      </c>
      <c r="U24" s="220">
        <f t="shared" si="1"/>
        <v>2.3032281336836131E-4</v>
      </c>
      <c r="V24" s="220">
        <f t="shared" si="3"/>
        <v>0</v>
      </c>
      <c r="W24" s="220">
        <f t="shared" si="4"/>
        <v>2.3664037359061163E-5</v>
      </c>
      <c r="X24" s="220"/>
      <c r="Y24" s="220">
        <f t="shared" si="5"/>
        <v>0</v>
      </c>
      <c r="Z24" s="301">
        <f t="shared" si="6"/>
        <v>0</v>
      </c>
    </row>
    <row r="25" spans="1:26" ht="20.100000000000001" customHeight="1">
      <c r="A25" s="16"/>
      <c r="C25" t="s">
        <v>46</v>
      </c>
      <c r="D25" s="25"/>
      <c r="E25" s="26"/>
      <c r="F25" s="26"/>
      <c r="G25" s="26"/>
      <c r="H25" s="142"/>
      <c r="I25" s="26">
        <v>19.5</v>
      </c>
      <c r="J25" s="142"/>
      <c r="K25" s="26"/>
      <c r="L25" s="26"/>
      <c r="M25" s="26"/>
      <c r="N25" s="26"/>
      <c r="O25" s="26"/>
      <c r="P25" s="26"/>
      <c r="Q25" s="66"/>
      <c r="R25" s="27"/>
      <c r="T25" s="223">
        <f t="shared" si="2"/>
        <v>0</v>
      </c>
      <c r="U25" s="217">
        <f t="shared" si="1"/>
        <v>2.3032281336836131E-4</v>
      </c>
      <c r="V25" s="217">
        <f t="shared" si="3"/>
        <v>0</v>
      </c>
      <c r="W25" s="217">
        <f t="shared" si="4"/>
        <v>0</v>
      </c>
      <c r="X25" s="217"/>
      <c r="Y25" s="217">
        <f t="shared" si="5"/>
        <v>0</v>
      </c>
      <c r="Z25" s="228">
        <f t="shared" si="6"/>
        <v>0</v>
      </c>
    </row>
    <row r="26" spans="1:26" ht="20.100000000000001" customHeight="1" thickBot="1">
      <c r="A26" s="16"/>
      <c r="C26" t="s">
        <v>47</v>
      </c>
      <c r="D26" s="25">
        <v>48.35</v>
      </c>
      <c r="E26" s="26"/>
      <c r="F26" s="26">
        <v>12.7</v>
      </c>
      <c r="G26" s="26"/>
      <c r="H26" s="142"/>
      <c r="I26" s="26"/>
      <c r="J26" s="142"/>
      <c r="K26" s="26"/>
      <c r="L26" s="26">
        <v>240</v>
      </c>
      <c r="M26" s="26"/>
      <c r="N26" s="26">
        <v>1.76</v>
      </c>
      <c r="O26" s="26"/>
      <c r="P26" s="26"/>
      <c r="Q26" s="66"/>
      <c r="R26" s="27"/>
      <c r="T26" s="223">
        <f t="shared" si="2"/>
        <v>2.334746430361033E-4</v>
      </c>
      <c r="U26" s="217">
        <f t="shared" si="1"/>
        <v>0</v>
      </c>
      <c r="V26" s="217">
        <f t="shared" si="3"/>
        <v>0</v>
      </c>
      <c r="W26" s="217">
        <f t="shared" si="4"/>
        <v>2.3664037359061163E-5</v>
      </c>
      <c r="X26" s="217"/>
      <c r="Y26" s="230">
        <f t="shared" si="5"/>
        <v>0</v>
      </c>
      <c r="Z26" s="228">
        <f t="shared" si="6"/>
        <v>0</v>
      </c>
    </row>
    <row r="27" spans="1:26" ht="26.25" customHeight="1" thickBot="1">
      <c r="A27" s="257" t="s">
        <v>27</v>
      </c>
      <c r="B27" s="234"/>
      <c r="C27" s="234"/>
      <c r="D27" s="235">
        <v>207088.87</v>
      </c>
      <c r="E27" s="236">
        <v>135323</v>
      </c>
      <c r="F27" s="236">
        <v>92355.17</v>
      </c>
      <c r="G27" s="236">
        <v>70955.149999999994</v>
      </c>
      <c r="H27" s="236">
        <v>80447.23</v>
      </c>
      <c r="I27" s="236">
        <v>84663.78</v>
      </c>
      <c r="J27" s="236">
        <v>71475.319999999992</v>
      </c>
      <c r="K27" s="236">
        <v>67669.94</v>
      </c>
      <c r="L27" s="236">
        <v>90034.77</v>
      </c>
      <c r="M27" s="236">
        <v>114336.91</v>
      </c>
      <c r="N27" s="236">
        <v>74374.459999999992</v>
      </c>
      <c r="O27" s="236"/>
      <c r="P27" s="236">
        <v>74644.070000000007</v>
      </c>
      <c r="Q27" s="238">
        <v>189531.34000000003</v>
      </c>
      <c r="R27" s="237">
        <f t="shared" si="0"/>
        <v>1.5391345889901236</v>
      </c>
      <c r="S27" s="2"/>
      <c r="T27" s="258">
        <f>T7+T17</f>
        <v>0.99999999999999989</v>
      </c>
      <c r="U27" s="259">
        <f t="shared" ref="U27:Z27" si="7">U7+U17</f>
        <v>1</v>
      </c>
      <c r="V27" s="259">
        <f t="shared" si="7"/>
        <v>1</v>
      </c>
      <c r="W27" s="259">
        <f t="shared" si="7"/>
        <v>0.99999999999999989</v>
      </c>
      <c r="X27" s="259"/>
      <c r="Y27" s="259">
        <f t="shared" si="7"/>
        <v>2.5391345889901236</v>
      </c>
      <c r="Z27" s="260">
        <f t="shared" si="7"/>
        <v>1.1042795349835017</v>
      </c>
    </row>
    <row r="28" spans="1:26" ht="20.100000000000001" customHeight="1">
      <c r="A28" s="69"/>
      <c r="B28" s="267" t="s">
        <v>97</v>
      </c>
      <c r="C28" s="267"/>
      <c r="D28" s="268">
        <f t="shared" ref="D28:Q30" si="8">D8+D18</f>
        <v>109381.39</v>
      </c>
      <c r="E28" s="269">
        <f t="shared" si="8"/>
        <v>82423.759999999995</v>
      </c>
      <c r="F28" s="269">
        <f t="shared" si="8"/>
        <v>39555.279999999999</v>
      </c>
      <c r="G28" s="269">
        <f t="shared" si="8"/>
        <v>24564.240000000002</v>
      </c>
      <c r="H28" s="269">
        <f t="shared" si="8"/>
        <v>12370.039999999999</v>
      </c>
      <c r="I28" s="269">
        <f t="shared" si="8"/>
        <v>7640.2400000000007</v>
      </c>
      <c r="J28" s="269">
        <f t="shared" si="8"/>
        <v>3024.2400000000002</v>
      </c>
      <c r="K28" s="269">
        <f t="shared" si="8"/>
        <v>4028.57</v>
      </c>
      <c r="L28" s="269">
        <f t="shared" si="8"/>
        <v>6067.75</v>
      </c>
      <c r="M28" s="269">
        <f t="shared" ref="M28:N28" si="9">M8+M18</f>
        <v>12490.659999999998</v>
      </c>
      <c r="N28" s="269">
        <f t="shared" si="9"/>
        <v>4158.3500000000004</v>
      </c>
      <c r="O28" s="269"/>
      <c r="P28" s="269">
        <f t="shared" si="8"/>
        <v>1898.83</v>
      </c>
      <c r="Q28" s="270">
        <f t="shared" si="8"/>
        <v>2623.6600000000003</v>
      </c>
      <c r="R28" s="81">
        <f t="shared" si="0"/>
        <v>0.38172453563510184</v>
      </c>
      <c r="S28" s="2"/>
      <c r="T28" s="302">
        <f>D28/D$27</f>
        <v>0.52818574943211583</v>
      </c>
      <c r="U28" s="303">
        <f>I28/I$27</f>
        <v>9.024213187740969E-2</v>
      </c>
      <c r="V28" s="303">
        <f>M28/M27</f>
        <v>0.10924433763340288</v>
      </c>
      <c r="W28" s="303">
        <f>N28/N27</f>
        <v>5.5910994177302276E-2</v>
      </c>
      <c r="X28" s="303"/>
      <c r="Y28" s="303">
        <f>P28/P27</f>
        <v>2.5438457468892034E-2</v>
      </c>
      <c r="Z28" s="304">
        <f>Q28/Q27</f>
        <v>1.3842882132316481E-2</v>
      </c>
    </row>
    <row r="29" spans="1:26" ht="20.100000000000001" customHeight="1">
      <c r="A29" s="16"/>
      <c r="C29" t="s">
        <v>46</v>
      </c>
      <c r="D29" s="17">
        <f>D9+D19</f>
        <v>58780.32</v>
      </c>
      <c r="E29" s="26">
        <f t="shared" si="8"/>
        <v>52558.09</v>
      </c>
      <c r="F29" s="26">
        <f t="shared" si="8"/>
        <v>23409.239999999998</v>
      </c>
      <c r="G29" s="26">
        <f t="shared" si="8"/>
        <v>8699.7699999999986</v>
      </c>
      <c r="H29" s="26">
        <f t="shared" si="8"/>
        <v>775.5200000000001</v>
      </c>
      <c r="I29" s="26">
        <f t="shared" si="8"/>
        <v>1375.3800000000003</v>
      </c>
      <c r="J29" s="26">
        <f t="shared" si="8"/>
        <v>996.39</v>
      </c>
      <c r="K29" s="26">
        <f t="shared" si="8"/>
        <v>1140.79</v>
      </c>
      <c r="L29" s="26">
        <f t="shared" si="8"/>
        <v>900.42</v>
      </c>
      <c r="M29" s="26">
        <f t="shared" ref="M29:N29" si="10">M9+M19</f>
        <v>854.21</v>
      </c>
      <c r="N29" s="26">
        <f t="shared" si="10"/>
        <v>851.52</v>
      </c>
      <c r="O29" s="26"/>
      <c r="P29" s="26">
        <f t="shared" si="8"/>
        <v>518.58000000000004</v>
      </c>
      <c r="Q29" s="39">
        <f t="shared" si="8"/>
        <v>602.95000000000005</v>
      </c>
      <c r="R29" s="211">
        <f t="shared" si="0"/>
        <v>0.16269428053530796</v>
      </c>
      <c r="T29" s="216">
        <f>D29/D28</f>
        <v>0.53738867278976798</v>
      </c>
      <c r="U29" s="217">
        <f>I29/I28</f>
        <v>0.18001790519669542</v>
      </c>
      <c r="V29" s="217">
        <f>M29/M28</f>
        <v>6.8387899438460437E-2</v>
      </c>
      <c r="W29" s="217">
        <f>N29/N28</f>
        <v>0.20477352796181175</v>
      </c>
      <c r="X29" s="217"/>
      <c r="Y29" s="217">
        <f>P29/P28</f>
        <v>0.27310501730012693</v>
      </c>
      <c r="Z29" s="222">
        <f>Q29/Q28</f>
        <v>0.22981255193127156</v>
      </c>
    </row>
    <row r="30" spans="1:26" ht="20.100000000000001" customHeight="1">
      <c r="A30" s="16"/>
      <c r="C30" t="s">
        <v>47</v>
      </c>
      <c r="D30" s="17">
        <f>D10+D20</f>
        <v>50601.070000000007</v>
      </c>
      <c r="E30" s="26">
        <f t="shared" si="8"/>
        <v>29865.67</v>
      </c>
      <c r="F30" s="26">
        <f t="shared" si="8"/>
        <v>16146.039999999999</v>
      </c>
      <c r="G30" s="26">
        <f t="shared" si="8"/>
        <v>15864.47</v>
      </c>
      <c r="H30" s="26">
        <f t="shared" si="8"/>
        <v>11594.52</v>
      </c>
      <c r="I30" s="26">
        <f t="shared" si="8"/>
        <v>6264.8600000000006</v>
      </c>
      <c r="J30" s="26">
        <f t="shared" si="8"/>
        <v>2027.8500000000001</v>
      </c>
      <c r="K30" s="26">
        <f t="shared" si="8"/>
        <v>2887.7799999999997</v>
      </c>
      <c r="L30" s="26">
        <f t="shared" si="8"/>
        <v>5167.33</v>
      </c>
      <c r="M30" s="26">
        <f t="shared" ref="M30:N30" si="11">M10+M20</f>
        <v>11636.449999999999</v>
      </c>
      <c r="N30" s="26">
        <f t="shared" si="11"/>
        <v>3306.83</v>
      </c>
      <c r="O30" s="26"/>
      <c r="P30" s="26">
        <f t="shared" si="8"/>
        <v>1380.2500000000002</v>
      </c>
      <c r="Q30" s="39">
        <f t="shared" si="8"/>
        <v>2020.71</v>
      </c>
      <c r="R30" s="211">
        <f t="shared" si="0"/>
        <v>0.46401738815431964</v>
      </c>
      <c r="T30" s="216">
        <f>D30/D28</f>
        <v>0.46261132721023207</v>
      </c>
      <c r="U30" s="217">
        <f>I30/I28</f>
        <v>0.81998209480330464</v>
      </c>
      <c r="V30" s="217">
        <f>M30/M28</f>
        <v>0.93161210056153965</v>
      </c>
      <c r="W30" s="217">
        <f>N30/N28</f>
        <v>0.79522647203818808</v>
      </c>
      <c r="X30" s="217"/>
      <c r="Y30" s="217">
        <f>P30/P28</f>
        <v>0.72689498269987318</v>
      </c>
      <c r="Z30" s="222">
        <f>Q30/Q28</f>
        <v>0.7701874480687283</v>
      </c>
    </row>
    <row r="31" spans="1:26" ht="20.100000000000001" customHeight="1">
      <c r="A31" s="271"/>
      <c r="B31" s="528" t="s">
        <v>123</v>
      </c>
      <c r="C31" s="529"/>
      <c r="D31" s="272">
        <f>SUM(D32:D33)</f>
        <v>0</v>
      </c>
      <c r="E31" s="273">
        <f t="shared" ref="E31:Q31" si="12">SUM(E32:E33)</f>
        <v>0</v>
      </c>
      <c r="F31" s="273">
        <f t="shared" si="12"/>
        <v>0</v>
      </c>
      <c r="G31" s="273">
        <f t="shared" si="12"/>
        <v>0</v>
      </c>
      <c r="H31" s="273">
        <f t="shared" si="12"/>
        <v>0</v>
      </c>
      <c r="I31" s="273">
        <f t="shared" si="12"/>
        <v>0</v>
      </c>
      <c r="J31" s="273">
        <f t="shared" si="12"/>
        <v>0</v>
      </c>
      <c r="K31" s="273">
        <f t="shared" si="12"/>
        <v>48342.76</v>
      </c>
      <c r="L31" s="273">
        <f t="shared" si="12"/>
        <v>53325.14</v>
      </c>
      <c r="M31" s="273">
        <f t="shared" ref="M31:N31" si="13">SUM(M32:M33)</f>
        <v>57819.38</v>
      </c>
      <c r="N31" s="273">
        <f t="shared" si="13"/>
        <v>33133.1</v>
      </c>
      <c r="O31" s="273"/>
      <c r="P31" s="273">
        <f t="shared" si="12"/>
        <v>46783.56</v>
      </c>
      <c r="Q31" s="274">
        <f t="shared" si="12"/>
        <v>53234.46</v>
      </c>
      <c r="R31" s="83">
        <f t="shared" si="0"/>
        <v>0.13788818123289467</v>
      </c>
      <c r="S31" s="2"/>
      <c r="T31" s="305">
        <f>D31/D27</f>
        <v>0</v>
      </c>
      <c r="U31" s="306">
        <f>I31/I27</f>
        <v>0</v>
      </c>
      <c r="V31" s="306">
        <f>M31/M27</f>
        <v>0.5056930434800101</v>
      </c>
      <c r="W31" s="306">
        <f>N31/N27</f>
        <v>0.44549029330767581</v>
      </c>
      <c r="X31" s="306"/>
      <c r="Y31" s="306">
        <f>P31/P27</f>
        <v>0.6267552131066807</v>
      </c>
      <c r="Z31" s="307">
        <f>Q31/Q27</f>
        <v>0.28087418154696736</v>
      </c>
    </row>
    <row r="32" spans="1:26" ht="20.100000000000001" customHeight="1">
      <c r="A32" s="16"/>
      <c r="C32" t="s">
        <v>46</v>
      </c>
      <c r="D32" s="17">
        <f>D12+D22</f>
        <v>0</v>
      </c>
      <c r="E32" s="26">
        <f t="shared" ref="E32:Q33" si="14">E12+E22</f>
        <v>0</v>
      </c>
      <c r="F32" s="26">
        <f t="shared" si="14"/>
        <v>0</v>
      </c>
      <c r="G32" s="26">
        <f t="shared" si="14"/>
        <v>0</v>
      </c>
      <c r="H32" s="26">
        <f t="shared" si="14"/>
        <v>0</v>
      </c>
      <c r="I32" s="26">
        <f t="shared" si="14"/>
        <v>0</v>
      </c>
      <c r="J32" s="26">
        <f t="shared" si="14"/>
        <v>0</v>
      </c>
      <c r="K32" s="26">
        <f t="shared" si="14"/>
        <v>48341.96</v>
      </c>
      <c r="L32" s="26">
        <f t="shared" si="14"/>
        <v>53324.54</v>
      </c>
      <c r="M32" s="26">
        <f t="shared" ref="M32:N32" si="15">M12+M22</f>
        <v>57785.64</v>
      </c>
      <c r="N32" s="26">
        <f t="shared" si="15"/>
        <v>32955</v>
      </c>
      <c r="O32" s="26"/>
      <c r="P32" s="26">
        <f t="shared" si="14"/>
        <v>46781.97</v>
      </c>
      <c r="Q32" s="39">
        <f t="shared" si="14"/>
        <v>53230.96</v>
      </c>
      <c r="R32" s="211">
        <f t="shared" si="0"/>
        <v>0.13785204000601081</v>
      </c>
      <c r="T32" s="216"/>
      <c r="U32" s="217"/>
      <c r="V32" s="217">
        <f>M32/M31</f>
        <v>0.99941645863376605</v>
      </c>
      <c r="W32" s="217">
        <f>N32/N31</f>
        <v>0.99462471063679525</v>
      </c>
      <c r="X32" s="217"/>
      <c r="Y32" s="217">
        <f>P32/P31</f>
        <v>0.99996601370224936</v>
      </c>
      <c r="Z32" s="222">
        <f>Q32/Q31</f>
        <v>0.99993425311349082</v>
      </c>
    </row>
    <row r="33" spans="1:26" ht="20.100000000000001" customHeight="1">
      <c r="A33" s="16"/>
      <c r="C33" t="s">
        <v>47</v>
      </c>
      <c r="D33" s="17">
        <f>D13+D23</f>
        <v>0</v>
      </c>
      <c r="E33" s="26">
        <f t="shared" si="14"/>
        <v>0</v>
      </c>
      <c r="F33" s="26">
        <f t="shared" si="14"/>
        <v>0</v>
      </c>
      <c r="G33" s="26">
        <f t="shared" si="14"/>
        <v>0</v>
      </c>
      <c r="H33" s="26">
        <f t="shared" si="14"/>
        <v>0</v>
      </c>
      <c r="I33" s="26">
        <f t="shared" si="14"/>
        <v>0</v>
      </c>
      <c r="J33" s="26">
        <f t="shared" si="14"/>
        <v>0</v>
      </c>
      <c r="K33" s="26">
        <f t="shared" si="14"/>
        <v>0.8</v>
      </c>
      <c r="L33" s="26">
        <f t="shared" si="14"/>
        <v>0.6</v>
      </c>
      <c r="M33" s="26">
        <f t="shared" ref="M33:N33" si="16">M13+M23</f>
        <v>33.74</v>
      </c>
      <c r="N33" s="26">
        <f t="shared" si="16"/>
        <v>178.1</v>
      </c>
      <c r="O33" s="26"/>
      <c r="P33" s="26">
        <f t="shared" si="14"/>
        <v>1.5899999999999999</v>
      </c>
      <c r="Q33" s="39">
        <f t="shared" si="14"/>
        <v>3.5</v>
      </c>
      <c r="R33" s="211">
        <f t="shared" si="0"/>
        <v>1.2012578616352203</v>
      </c>
      <c r="T33" s="216"/>
      <c r="U33" s="217"/>
      <c r="V33" s="217">
        <f>M33/M31</f>
        <v>5.835413662339514E-4</v>
      </c>
      <c r="W33" s="217">
        <f>N33/N31</f>
        <v>5.3752893632047711E-3</v>
      </c>
      <c r="X33" s="217"/>
      <c r="Y33" s="217">
        <f>P33/P31</f>
        <v>3.3986297750748336E-5</v>
      </c>
      <c r="Z33" s="222">
        <f>Q33/Q31</f>
        <v>6.5746886509227291E-5</v>
      </c>
    </row>
    <row r="34" spans="1:26" ht="20.100000000000001" customHeight="1">
      <c r="A34" s="70"/>
      <c r="B34" s="275" t="s">
        <v>106</v>
      </c>
      <c r="C34" s="275"/>
      <c r="D34" s="272">
        <f>SUM(D35:D36)</f>
        <v>97707.479999999981</v>
      </c>
      <c r="E34" s="273">
        <f t="shared" ref="E34:Q34" si="17">SUM(E35:E36)</f>
        <v>52899.24</v>
      </c>
      <c r="F34" s="273">
        <f t="shared" si="17"/>
        <v>52799.89</v>
      </c>
      <c r="G34" s="273">
        <f t="shared" si="17"/>
        <v>46390.91</v>
      </c>
      <c r="H34" s="273">
        <f t="shared" si="17"/>
        <v>68077.19</v>
      </c>
      <c r="I34" s="273">
        <f t="shared" si="17"/>
        <v>77023.540000000008</v>
      </c>
      <c r="J34" s="273">
        <f t="shared" si="17"/>
        <v>68451.08</v>
      </c>
      <c r="K34" s="273">
        <f t="shared" si="17"/>
        <v>15298.609999999999</v>
      </c>
      <c r="L34" s="273">
        <f t="shared" si="17"/>
        <v>30641.879999999997</v>
      </c>
      <c r="M34" s="273">
        <f t="shared" ref="M34:N34" si="18">SUM(M35:M36)</f>
        <v>44026.869999999995</v>
      </c>
      <c r="N34" s="273">
        <f t="shared" si="18"/>
        <v>37083.009999999995</v>
      </c>
      <c r="O34" s="273"/>
      <c r="P34" s="273">
        <f t="shared" si="17"/>
        <v>140848.95000000001</v>
      </c>
      <c r="Q34" s="274">
        <f t="shared" si="17"/>
        <v>153437.46</v>
      </c>
      <c r="R34" s="83">
        <f t="shared" si="0"/>
        <v>8.937595913920536E-2</v>
      </c>
      <c r="S34" s="2"/>
      <c r="T34" s="305">
        <f>D34/D27</f>
        <v>0.47181425056788412</v>
      </c>
      <c r="U34" s="306">
        <f>I34/I27</f>
        <v>0.90975786812259041</v>
      </c>
      <c r="V34" s="306">
        <f>M34/M27</f>
        <v>0.38506261888658694</v>
      </c>
      <c r="W34" s="306">
        <f>N34/N27</f>
        <v>0.49859871251502197</v>
      </c>
      <c r="X34" s="306"/>
      <c r="Y34" s="306">
        <f>P34/P27</f>
        <v>1.8869409184145505</v>
      </c>
      <c r="Z34" s="307">
        <f>Q34/Q27</f>
        <v>0.80956247130421788</v>
      </c>
    </row>
    <row r="35" spans="1:26" ht="20.100000000000001" customHeight="1">
      <c r="A35" s="75"/>
      <c r="B35" s="76"/>
      <c r="C35" s="76" t="s">
        <v>46</v>
      </c>
      <c r="D35" s="265">
        <f>D15+D25</f>
        <v>74636.569999999992</v>
      </c>
      <c r="E35" s="79">
        <f t="shared" ref="E35:Q36" si="19">E15+E25</f>
        <v>38140.82</v>
      </c>
      <c r="F35" s="79">
        <f t="shared" si="19"/>
        <v>39970.03</v>
      </c>
      <c r="G35" s="79">
        <f t="shared" si="19"/>
        <v>32478.57</v>
      </c>
      <c r="H35" s="79">
        <f t="shared" si="19"/>
        <v>43695.25</v>
      </c>
      <c r="I35" s="79">
        <f t="shared" si="19"/>
        <v>51326.19</v>
      </c>
      <c r="J35" s="79">
        <f t="shared" si="19"/>
        <v>45812.83</v>
      </c>
      <c r="K35" s="79">
        <f t="shared" si="19"/>
        <v>1249.01</v>
      </c>
      <c r="L35" s="79">
        <f t="shared" si="19"/>
        <v>3927.26</v>
      </c>
      <c r="M35" s="79">
        <f t="shared" ref="M35:N35" si="20">M15+M25</f>
        <v>1044.72</v>
      </c>
      <c r="N35" s="79">
        <f t="shared" si="20"/>
        <v>5.95</v>
      </c>
      <c r="O35" s="79"/>
      <c r="P35" s="79">
        <f t="shared" si="19"/>
        <v>7.56</v>
      </c>
      <c r="Q35" s="266">
        <f t="shared" si="19"/>
        <v>4.43</v>
      </c>
      <c r="R35" s="313">
        <f t="shared" si="0"/>
        <v>-0.41402116402116401</v>
      </c>
      <c r="T35" s="308">
        <f>D35/D34</f>
        <v>0.76387775019885895</v>
      </c>
      <c r="U35" s="309">
        <f>I35/I34</f>
        <v>0.66637017722114555</v>
      </c>
      <c r="V35" s="309">
        <f>M35/M34</f>
        <v>2.3729145405975944E-2</v>
      </c>
      <c r="W35" s="309">
        <f>N35/N34</f>
        <v>1.6045083718932204E-4</v>
      </c>
      <c r="X35" s="309"/>
      <c r="Y35" s="309">
        <f>P35/P34</f>
        <v>5.3674521535304304E-5</v>
      </c>
      <c r="Z35" s="310">
        <f>Q35/Q34</f>
        <v>2.8871697954332664E-5</v>
      </c>
    </row>
    <row r="36" spans="1:26" ht="20.100000000000001" customHeight="1" thickBot="1">
      <c r="A36" s="34"/>
      <c r="B36" s="15"/>
      <c r="C36" s="15" t="s">
        <v>47</v>
      </c>
      <c r="D36" s="40">
        <f>D16+D26</f>
        <v>23070.909999999996</v>
      </c>
      <c r="E36" s="30">
        <f t="shared" si="19"/>
        <v>14758.42</v>
      </c>
      <c r="F36" s="30">
        <f t="shared" si="19"/>
        <v>12829.86</v>
      </c>
      <c r="G36" s="30">
        <f t="shared" si="19"/>
        <v>13912.34</v>
      </c>
      <c r="H36" s="30">
        <f t="shared" si="19"/>
        <v>24381.94</v>
      </c>
      <c r="I36" s="30">
        <f t="shared" si="19"/>
        <v>25697.35</v>
      </c>
      <c r="J36" s="30">
        <f t="shared" si="19"/>
        <v>22638.25</v>
      </c>
      <c r="K36" s="30">
        <f t="shared" si="19"/>
        <v>14049.599999999999</v>
      </c>
      <c r="L36" s="30">
        <f t="shared" si="19"/>
        <v>26714.62</v>
      </c>
      <c r="M36" s="30">
        <f t="shared" ref="M36:N36" si="21">M16+M26</f>
        <v>42982.149999999994</v>
      </c>
      <c r="N36" s="30">
        <f t="shared" si="21"/>
        <v>37077.06</v>
      </c>
      <c r="O36" s="30"/>
      <c r="P36" s="30">
        <f t="shared" si="19"/>
        <v>140841.39000000001</v>
      </c>
      <c r="Q36" s="41">
        <f t="shared" si="19"/>
        <v>153433.03</v>
      </c>
      <c r="R36" s="212">
        <f t="shared" si="0"/>
        <v>8.9402980189275214E-2</v>
      </c>
      <c r="T36" s="311">
        <f>D36/D34</f>
        <v>0.23612224980114113</v>
      </c>
      <c r="U36" s="230">
        <f>I36/I34</f>
        <v>0.33362982277885428</v>
      </c>
      <c r="V36" s="230">
        <f>M36/M34</f>
        <v>0.97627085459402407</v>
      </c>
      <c r="W36" s="230">
        <f>N36/N34</f>
        <v>0.9998395491628107</v>
      </c>
      <c r="X36" s="230"/>
      <c r="Y36" s="230">
        <f>P36/P34</f>
        <v>0.99994632547846474</v>
      </c>
      <c r="Z36" s="312">
        <f>Q36/Q34</f>
        <v>0.99997112830204571</v>
      </c>
    </row>
    <row r="37" spans="1:26" ht="6.75" customHeight="1" thickBot="1">
      <c r="R37" s="18"/>
      <c r="T37" s="3"/>
      <c r="U37" s="3"/>
      <c r="V37" s="3"/>
      <c r="W37" s="3"/>
      <c r="X37" s="3"/>
      <c r="Y37" s="3"/>
      <c r="Z37" s="3"/>
    </row>
    <row r="38" spans="1:26" ht="20.100000000000001" customHeight="1" thickBot="1">
      <c r="A38" s="42"/>
      <c r="B38" s="43" t="s">
        <v>46</v>
      </c>
      <c r="C38" s="43"/>
      <c r="D38" s="132">
        <f>SUM(D39:D41)</f>
        <v>133416.88999999998</v>
      </c>
      <c r="E38" s="138">
        <f t="shared" ref="E38:Q38" si="22">SUM(E39:E41)</f>
        <v>90698.91</v>
      </c>
      <c r="F38" s="138">
        <f t="shared" si="22"/>
        <v>63379.27</v>
      </c>
      <c r="G38" s="138">
        <f t="shared" si="22"/>
        <v>41178.339999999997</v>
      </c>
      <c r="H38" s="138">
        <f t="shared" si="22"/>
        <v>44470.77</v>
      </c>
      <c r="I38" s="138">
        <f t="shared" si="22"/>
        <v>52701.57</v>
      </c>
      <c r="J38" s="138">
        <f t="shared" si="22"/>
        <v>46809.22</v>
      </c>
      <c r="K38" s="138">
        <f t="shared" si="22"/>
        <v>50731.76</v>
      </c>
      <c r="L38" s="138">
        <f t="shared" si="22"/>
        <v>58152.22</v>
      </c>
      <c r="M38" s="138">
        <f t="shared" ref="M38:N38" si="23">SUM(M39:M41)</f>
        <v>59684.57</v>
      </c>
      <c r="N38" s="138">
        <f t="shared" si="23"/>
        <v>33812.469999999994</v>
      </c>
      <c r="O38" s="138"/>
      <c r="P38" s="138">
        <f t="shared" si="22"/>
        <v>47308.11</v>
      </c>
      <c r="Q38" s="44">
        <f t="shared" si="22"/>
        <v>53838.34</v>
      </c>
      <c r="R38" s="28">
        <f t="shared" ref="R38:R45" si="24">(Q38-P38)/P38</f>
        <v>0.1380361633555007</v>
      </c>
      <c r="S38" s="2"/>
      <c r="T38" s="296">
        <f>D38/D27</f>
        <v>0.64424944710934962</v>
      </c>
      <c r="U38" s="214">
        <f>I38/I27</f>
        <v>0.62248071135023741</v>
      </c>
      <c r="V38" s="214">
        <f>M38/M27</f>
        <v>0.52200614832078285</v>
      </c>
      <c r="W38" s="214">
        <f>N38/N27</f>
        <v>0.45462474618303106</v>
      </c>
      <c r="X38" s="214"/>
      <c r="Y38" s="214">
        <f>P38/P27</f>
        <v>0.63378256303548286</v>
      </c>
      <c r="Z38" s="215">
        <f>Q38/Q27</f>
        <v>0.2840603564560879</v>
      </c>
    </row>
    <row r="39" spans="1:26" ht="20.100000000000001" customHeight="1">
      <c r="A39" s="16"/>
      <c r="C39" t="s">
        <v>97</v>
      </c>
      <c r="D39" s="25">
        <f>D29</f>
        <v>58780.32</v>
      </c>
      <c r="E39" s="23">
        <f t="shared" ref="E39:Q39" si="25">E29</f>
        <v>52558.09</v>
      </c>
      <c r="F39" s="23">
        <f t="shared" si="25"/>
        <v>23409.239999999998</v>
      </c>
      <c r="G39" s="23">
        <f t="shared" si="25"/>
        <v>8699.7699999999986</v>
      </c>
      <c r="H39" s="23">
        <f t="shared" si="25"/>
        <v>775.5200000000001</v>
      </c>
      <c r="I39" s="23">
        <f t="shared" si="25"/>
        <v>1375.3800000000003</v>
      </c>
      <c r="J39" s="23">
        <f t="shared" si="25"/>
        <v>996.39</v>
      </c>
      <c r="K39" s="23">
        <f t="shared" si="25"/>
        <v>1140.79</v>
      </c>
      <c r="L39" s="23">
        <f t="shared" si="25"/>
        <v>900.42</v>
      </c>
      <c r="M39" s="23">
        <f t="shared" ref="M39:N39" si="26">M29</f>
        <v>854.21</v>
      </c>
      <c r="N39" s="23">
        <f t="shared" si="26"/>
        <v>851.52</v>
      </c>
      <c r="O39" s="23"/>
      <c r="P39" s="23">
        <f t="shared" si="25"/>
        <v>518.58000000000004</v>
      </c>
      <c r="Q39" s="45">
        <f t="shared" si="25"/>
        <v>602.95000000000005</v>
      </c>
      <c r="R39" s="27">
        <f t="shared" si="24"/>
        <v>0.16269428053530796</v>
      </c>
      <c r="T39" s="223">
        <f>D39/D38</f>
        <v>0.44057630184604069</v>
      </c>
      <c r="U39" s="224">
        <f>I39/I38</f>
        <v>2.6097514741970692E-2</v>
      </c>
      <c r="V39" s="224">
        <f>M39/M38</f>
        <v>1.4312074293238605E-2</v>
      </c>
      <c r="W39" s="224">
        <f>N39/N38</f>
        <v>2.5183608295992577E-2</v>
      </c>
      <c r="X39" s="224"/>
      <c r="Y39" s="224">
        <f>P39/P38</f>
        <v>1.0961756874244184E-2</v>
      </c>
      <c r="Z39" s="360">
        <f>Q39/Q38</f>
        <v>1.1199268030923689E-2</v>
      </c>
    </row>
    <row r="40" spans="1:26" ht="20.100000000000001" customHeight="1">
      <c r="A40" s="16"/>
      <c r="C40" t="s">
        <v>123</v>
      </c>
      <c r="D40" s="25">
        <f>D32</f>
        <v>0</v>
      </c>
      <c r="E40" s="26">
        <f t="shared" ref="E40:Q40" si="27">E32</f>
        <v>0</v>
      </c>
      <c r="F40" s="26">
        <f t="shared" si="27"/>
        <v>0</v>
      </c>
      <c r="G40" s="26">
        <f t="shared" si="27"/>
        <v>0</v>
      </c>
      <c r="H40" s="26">
        <f t="shared" si="27"/>
        <v>0</v>
      </c>
      <c r="I40" s="26">
        <f t="shared" si="27"/>
        <v>0</v>
      </c>
      <c r="J40" s="26">
        <f t="shared" si="27"/>
        <v>0</v>
      </c>
      <c r="K40" s="26">
        <f t="shared" si="27"/>
        <v>48341.96</v>
      </c>
      <c r="L40" s="26">
        <f t="shared" si="27"/>
        <v>53324.54</v>
      </c>
      <c r="M40" s="26">
        <f t="shared" ref="M40:N40" si="28">M32</f>
        <v>57785.64</v>
      </c>
      <c r="N40" s="26">
        <f t="shared" si="28"/>
        <v>32955</v>
      </c>
      <c r="O40" s="26"/>
      <c r="P40" s="26">
        <f t="shared" si="27"/>
        <v>46781.97</v>
      </c>
      <c r="Q40" s="45">
        <f t="shared" si="27"/>
        <v>53230.96</v>
      </c>
      <c r="R40" s="27">
        <f t="shared" si="24"/>
        <v>0.13785204000601081</v>
      </c>
      <c r="T40" s="223">
        <f>D40/D38</f>
        <v>0</v>
      </c>
      <c r="U40" s="217">
        <f>I40/I38</f>
        <v>0</v>
      </c>
      <c r="V40" s="217">
        <f>M40/M38</f>
        <v>0.96818390414809052</v>
      </c>
      <c r="W40" s="217">
        <f>N40/N38</f>
        <v>0.97464042112273985</v>
      </c>
      <c r="X40" s="217"/>
      <c r="Y40" s="217">
        <f>P40/P38</f>
        <v>0.98887843965865474</v>
      </c>
      <c r="Z40" s="222">
        <f>Q40/Q38</f>
        <v>0.98871844860001257</v>
      </c>
    </row>
    <row r="41" spans="1:26" ht="20.100000000000001" customHeight="1" thickBot="1">
      <c r="A41" s="16"/>
      <c r="C41" t="s">
        <v>106</v>
      </c>
      <c r="D41" s="25">
        <f>D35</f>
        <v>74636.569999999992</v>
      </c>
      <c r="E41" s="26">
        <f t="shared" ref="E41:Q41" si="29">E35</f>
        <v>38140.82</v>
      </c>
      <c r="F41" s="26">
        <f t="shared" si="29"/>
        <v>39970.03</v>
      </c>
      <c r="G41" s="26">
        <f t="shared" si="29"/>
        <v>32478.57</v>
      </c>
      <c r="H41" s="26">
        <f t="shared" si="29"/>
        <v>43695.25</v>
      </c>
      <c r="I41" s="26">
        <f t="shared" si="29"/>
        <v>51326.19</v>
      </c>
      <c r="J41" s="26">
        <f t="shared" si="29"/>
        <v>45812.83</v>
      </c>
      <c r="K41" s="26">
        <f t="shared" si="29"/>
        <v>1249.01</v>
      </c>
      <c r="L41" s="26">
        <f t="shared" si="29"/>
        <v>3927.26</v>
      </c>
      <c r="M41" s="26">
        <f t="shared" ref="M41:N41" si="30">M35</f>
        <v>1044.72</v>
      </c>
      <c r="N41" s="26">
        <f t="shared" si="30"/>
        <v>5.95</v>
      </c>
      <c r="O41" s="26"/>
      <c r="P41" s="26">
        <f t="shared" si="29"/>
        <v>7.56</v>
      </c>
      <c r="Q41" s="45">
        <f t="shared" si="29"/>
        <v>4.43</v>
      </c>
      <c r="R41" s="27">
        <f t="shared" si="24"/>
        <v>-0.41402116402116401</v>
      </c>
      <c r="T41" s="223">
        <f>D41/D38</f>
        <v>0.55942369815395943</v>
      </c>
      <c r="U41" s="217">
        <f>I41/I38</f>
        <v>0.97390248525802936</v>
      </c>
      <c r="V41" s="217">
        <f>M41/M38</f>
        <v>1.7504021558670861E-2</v>
      </c>
      <c r="W41" s="217">
        <f>N41/N38</f>
        <v>1.7597058126779858E-4</v>
      </c>
      <c r="X41" s="217"/>
      <c r="Y41" s="217">
        <f>P41/P38</f>
        <v>1.5980346710109535E-4</v>
      </c>
      <c r="Z41" s="222">
        <f>Q41/Q38</f>
        <v>8.2283369063756428E-5</v>
      </c>
    </row>
    <row r="42" spans="1:26" ht="20.100000000000001" customHeight="1" thickBot="1">
      <c r="A42" s="116"/>
      <c r="B42" s="43" t="s">
        <v>47</v>
      </c>
      <c r="C42" s="43"/>
      <c r="D42" s="132">
        <f>SUM(D43:D45)</f>
        <v>73671.98000000001</v>
      </c>
      <c r="E42" s="138">
        <f t="shared" ref="E42:Q42" si="31">SUM(E43:E45)</f>
        <v>44624.09</v>
      </c>
      <c r="F42" s="138">
        <f t="shared" si="31"/>
        <v>28975.9</v>
      </c>
      <c r="G42" s="138">
        <f t="shared" si="31"/>
        <v>29776.809999999998</v>
      </c>
      <c r="H42" s="138">
        <f t="shared" si="31"/>
        <v>35976.46</v>
      </c>
      <c r="I42" s="138">
        <f t="shared" si="31"/>
        <v>31962.21</v>
      </c>
      <c r="J42" s="138">
        <f t="shared" si="31"/>
        <v>24666.1</v>
      </c>
      <c r="K42" s="138">
        <f t="shared" si="31"/>
        <v>16938.18</v>
      </c>
      <c r="L42" s="138">
        <f t="shared" si="31"/>
        <v>31882.55</v>
      </c>
      <c r="M42" s="138">
        <f t="shared" ref="M42:N42" si="32">SUM(M43:M45)</f>
        <v>54652.34</v>
      </c>
      <c r="N42" s="138">
        <f t="shared" si="32"/>
        <v>40561.99</v>
      </c>
      <c r="O42" s="138"/>
      <c r="P42" s="138">
        <f t="shared" si="31"/>
        <v>142223.23000000001</v>
      </c>
      <c r="Q42" s="67">
        <f t="shared" si="31"/>
        <v>155457.24</v>
      </c>
      <c r="R42" s="28">
        <f t="shared" si="24"/>
        <v>9.3050973459117614E-2</v>
      </c>
      <c r="S42" s="2"/>
      <c r="T42" s="296">
        <f>D42/D27</f>
        <v>0.35575055289065033</v>
      </c>
      <c r="U42" s="214">
        <f>I42/I27</f>
        <v>0.37751928864976264</v>
      </c>
      <c r="V42" s="214">
        <f>M42/M27</f>
        <v>0.4779938516792171</v>
      </c>
      <c r="W42" s="214">
        <f>N42/N27</f>
        <v>0.54537525381696894</v>
      </c>
      <c r="X42" s="214"/>
      <c r="Y42" s="214">
        <f>P42/P27</f>
        <v>1.9053520259546404</v>
      </c>
      <c r="Z42" s="215">
        <f>Q42/Q27</f>
        <v>0.82021917852741388</v>
      </c>
    </row>
    <row r="43" spans="1:26" ht="20.100000000000001" customHeight="1">
      <c r="A43" s="16"/>
      <c r="C43" t="s">
        <v>97</v>
      </c>
      <c r="D43" s="25">
        <f>D30</f>
        <v>50601.070000000007</v>
      </c>
      <c r="E43" s="26">
        <f t="shared" ref="E43:Q43" si="33">E30</f>
        <v>29865.67</v>
      </c>
      <c r="F43" s="26">
        <f t="shared" si="33"/>
        <v>16146.039999999999</v>
      </c>
      <c r="G43" s="26">
        <f t="shared" si="33"/>
        <v>15864.47</v>
      </c>
      <c r="H43" s="26">
        <f t="shared" si="33"/>
        <v>11594.52</v>
      </c>
      <c r="I43" s="26">
        <f t="shared" si="33"/>
        <v>6264.8600000000006</v>
      </c>
      <c r="J43" s="26">
        <f t="shared" si="33"/>
        <v>2027.8500000000001</v>
      </c>
      <c r="K43" s="26">
        <f t="shared" si="33"/>
        <v>2887.7799999999997</v>
      </c>
      <c r="L43" s="26">
        <f t="shared" si="33"/>
        <v>5167.33</v>
      </c>
      <c r="M43" s="26">
        <f t="shared" ref="M43:N43" si="34">M30</f>
        <v>11636.449999999999</v>
      </c>
      <c r="N43" s="26">
        <f t="shared" si="34"/>
        <v>3306.83</v>
      </c>
      <c r="O43" s="26"/>
      <c r="P43" s="26">
        <f t="shared" si="33"/>
        <v>1380.2500000000002</v>
      </c>
      <c r="Q43" s="45">
        <f t="shared" si="33"/>
        <v>2020.71</v>
      </c>
      <c r="R43" s="27">
        <f t="shared" si="24"/>
        <v>0.46401738815431964</v>
      </c>
      <c r="T43" s="223">
        <f>D43/D42</f>
        <v>0.68684281323781438</v>
      </c>
      <c r="U43" s="217">
        <f>I43/I42</f>
        <v>0.19600834860918567</v>
      </c>
      <c r="V43" s="217">
        <f>M43/M42</f>
        <v>0.21291769025809323</v>
      </c>
      <c r="W43" s="217">
        <f>N43/N42</f>
        <v>8.1525339363280755E-2</v>
      </c>
      <c r="X43" s="217"/>
      <c r="Y43" s="217">
        <f>P43/P42</f>
        <v>9.7048140447942299E-3</v>
      </c>
      <c r="Z43" s="222">
        <f>Q43/Q42</f>
        <v>1.2998493991016437E-2</v>
      </c>
    </row>
    <row r="44" spans="1:26" ht="20.100000000000001" customHeight="1">
      <c r="A44" s="16"/>
      <c r="C44" t="s">
        <v>123</v>
      </c>
      <c r="D44" s="25">
        <f>D33</f>
        <v>0</v>
      </c>
      <c r="E44" s="26">
        <f t="shared" ref="E44:Q44" si="35">E33</f>
        <v>0</v>
      </c>
      <c r="F44" s="26">
        <f t="shared" si="35"/>
        <v>0</v>
      </c>
      <c r="G44" s="26">
        <f t="shared" si="35"/>
        <v>0</v>
      </c>
      <c r="H44" s="26">
        <f t="shared" si="35"/>
        <v>0</v>
      </c>
      <c r="I44" s="26">
        <f t="shared" si="35"/>
        <v>0</v>
      </c>
      <c r="J44" s="26">
        <f t="shared" si="35"/>
        <v>0</v>
      </c>
      <c r="K44" s="26">
        <f t="shared" si="35"/>
        <v>0.8</v>
      </c>
      <c r="L44" s="26">
        <f t="shared" si="35"/>
        <v>0.6</v>
      </c>
      <c r="M44" s="26">
        <f t="shared" ref="M44:N44" si="36">M33</f>
        <v>33.74</v>
      </c>
      <c r="N44" s="26">
        <f t="shared" si="36"/>
        <v>178.1</v>
      </c>
      <c r="O44" s="26"/>
      <c r="P44" s="26">
        <f t="shared" si="35"/>
        <v>1.5899999999999999</v>
      </c>
      <c r="Q44" s="45">
        <f t="shared" si="35"/>
        <v>3.5</v>
      </c>
      <c r="R44" s="27">
        <f t="shared" si="24"/>
        <v>1.2012578616352203</v>
      </c>
      <c r="T44" s="223">
        <f>D44/D42</f>
        <v>0</v>
      </c>
      <c r="U44" s="217">
        <f>I44/I42</f>
        <v>0</v>
      </c>
      <c r="V44" s="217">
        <f>M44/M42</f>
        <v>6.1735691463531118E-4</v>
      </c>
      <c r="W44" s="217">
        <f>N44/N42</f>
        <v>4.39081021419314E-3</v>
      </c>
      <c r="X44" s="217"/>
      <c r="Y44" s="217">
        <f>P44/P42</f>
        <v>1.1179608281994438E-5</v>
      </c>
      <c r="Z44" s="222">
        <f>Q44/Q42</f>
        <v>2.2514229636393907E-5</v>
      </c>
    </row>
    <row r="45" spans="1:26" ht="20.100000000000001" customHeight="1" thickBot="1">
      <c r="A45" s="34"/>
      <c r="B45" s="15"/>
      <c r="C45" s="99" t="s">
        <v>106</v>
      </c>
      <c r="D45" s="29">
        <f>D36</f>
        <v>23070.909999999996</v>
      </c>
      <c r="E45" s="30">
        <f t="shared" ref="E45:Q45" si="37">E36</f>
        <v>14758.42</v>
      </c>
      <c r="F45" s="30">
        <f t="shared" si="37"/>
        <v>12829.86</v>
      </c>
      <c r="G45" s="30">
        <f t="shared" si="37"/>
        <v>13912.34</v>
      </c>
      <c r="H45" s="30">
        <f t="shared" si="37"/>
        <v>24381.94</v>
      </c>
      <c r="I45" s="30">
        <f t="shared" si="37"/>
        <v>25697.35</v>
      </c>
      <c r="J45" s="30">
        <f t="shared" si="37"/>
        <v>22638.25</v>
      </c>
      <c r="K45" s="30">
        <f t="shared" si="37"/>
        <v>14049.599999999999</v>
      </c>
      <c r="L45" s="30">
        <f t="shared" si="37"/>
        <v>26714.62</v>
      </c>
      <c r="M45" s="30">
        <f t="shared" ref="M45:N45" si="38">M36</f>
        <v>42982.149999999994</v>
      </c>
      <c r="N45" s="30">
        <f t="shared" si="38"/>
        <v>37077.06</v>
      </c>
      <c r="O45" s="30"/>
      <c r="P45" s="30">
        <f t="shared" si="37"/>
        <v>140841.39000000001</v>
      </c>
      <c r="Q45" s="98">
        <f t="shared" si="37"/>
        <v>153433.03</v>
      </c>
      <c r="R45" s="31">
        <f t="shared" si="24"/>
        <v>8.9402980189275214E-2</v>
      </c>
      <c r="T45" s="229">
        <f>D45/D42</f>
        <v>0.31315718676218546</v>
      </c>
      <c r="U45" s="230">
        <f>I45/I42</f>
        <v>0.8039916513908143</v>
      </c>
      <c r="V45" s="230">
        <f>M45/M42</f>
        <v>0.78646495282727136</v>
      </c>
      <c r="W45" s="230">
        <f>N45/N42</f>
        <v>0.91408385042252616</v>
      </c>
      <c r="X45" s="230"/>
      <c r="Y45" s="230">
        <f>P45/P42</f>
        <v>0.99028400634692382</v>
      </c>
      <c r="Z45" s="312">
        <f>Q45/Q42</f>
        <v>0.98697899177934723</v>
      </c>
    </row>
    <row r="47" spans="1:26" ht="15.75" thickBot="1"/>
    <row r="48" spans="1:26">
      <c r="A48" s="481" t="s">
        <v>71</v>
      </c>
      <c r="B48" s="462"/>
      <c r="C48" s="462"/>
      <c r="D48" s="530" t="s">
        <v>124</v>
      </c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1"/>
      <c r="P48" s="531"/>
      <c r="Q48" s="532"/>
      <c r="R48" s="492" t="s">
        <v>175</v>
      </c>
      <c r="T48" s="538" t="s">
        <v>116</v>
      </c>
      <c r="U48" s="531"/>
      <c r="V48" s="531"/>
      <c r="W48" s="531"/>
      <c r="X48" s="531"/>
      <c r="Y48" s="531"/>
      <c r="Z48" s="539"/>
    </row>
    <row r="49" spans="1:26" ht="15.75" customHeight="1">
      <c r="A49" s="490"/>
      <c r="B49" s="463"/>
      <c r="C49" s="463"/>
      <c r="D49" s="533" t="s">
        <v>67</v>
      </c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534"/>
      <c r="P49" s="534"/>
      <c r="Q49" s="535"/>
      <c r="R49" s="493"/>
      <c r="T49" s="540" t="s">
        <v>67</v>
      </c>
      <c r="U49" s="534"/>
      <c r="V49" s="534"/>
      <c r="W49" s="534"/>
      <c r="X49" s="534"/>
      <c r="Y49" s="534"/>
      <c r="Z49" s="541"/>
    </row>
    <row r="50" spans="1:26" ht="21.75" customHeight="1" thickBot="1">
      <c r="A50" s="490"/>
      <c r="B50" s="463"/>
      <c r="C50" s="463"/>
      <c r="D50" s="61">
        <v>2010</v>
      </c>
      <c r="E50" s="62">
        <v>2011</v>
      </c>
      <c r="F50" s="62">
        <v>2012</v>
      </c>
      <c r="G50" s="59">
        <v>2013</v>
      </c>
      <c r="H50" s="59">
        <v>2014</v>
      </c>
      <c r="I50" s="59">
        <v>2015</v>
      </c>
      <c r="J50" s="59">
        <v>2016</v>
      </c>
      <c r="K50" s="59">
        <v>2017</v>
      </c>
      <c r="L50" s="59">
        <v>2018</v>
      </c>
      <c r="M50" s="59">
        <v>2019</v>
      </c>
      <c r="N50" s="59">
        <v>2020</v>
      </c>
      <c r="O50" s="59">
        <v>2021</v>
      </c>
      <c r="P50" s="59">
        <v>2022</v>
      </c>
      <c r="Q50" s="60">
        <v>2023</v>
      </c>
      <c r="R50" s="494"/>
      <c r="T50" s="51">
        <v>2010</v>
      </c>
      <c r="U50" s="37">
        <v>2015</v>
      </c>
      <c r="V50" s="37">
        <v>2019</v>
      </c>
      <c r="W50" s="95">
        <v>2020</v>
      </c>
      <c r="X50" s="95">
        <v>2021</v>
      </c>
      <c r="Y50" s="95">
        <v>2022</v>
      </c>
      <c r="Z50" s="276">
        <v>2023</v>
      </c>
    </row>
    <row r="51" spans="1:26" ht="18.75" customHeight="1" thickBot="1">
      <c r="A51" s="42" t="s">
        <v>44</v>
      </c>
      <c r="B51" s="43"/>
      <c r="C51" s="43"/>
      <c r="D51" s="132">
        <v>7949.0779999999986</v>
      </c>
      <c r="E51" s="138">
        <v>5534.9250000000002</v>
      </c>
      <c r="F51" s="138">
        <v>4698.134</v>
      </c>
      <c r="G51" s="138">
        <v>4472.7029999999995</v>
      </c>
      <c r="H51" s="138">
        <v>3459.085</v>
      </c>
      <c r="I51" s="138">
        <v>3718.0329999999999</v>
      </c>
      <c r="J51" s="138">
        <v>3286.578</v>
      </c>
      <c r="K51" s="138">
        <v>3298.5219999999999</v>
      </c>
      <c r="L51" s="138">
        <v>5701.1679999999997</v>
      </c>
      <c r="M51" s="138">
        <v>5840.8059999999996</v>
      </c>
      <c r="N51" s="138">
        <v>4031.1490000000003</v>
      </c>
      <c r="O51" s="138">
        <v>3524.6359999999995</v>
      </c>
      <c r="P51" s="138">
        <v>9197.3209999999999</v>
      </c>
      <c r="Q51" s="163">
        <v>10496.367</v>
      </c>
      <c r="R51" s="28">
        <f t="shared" ref="R51:R58" si="39">(Q51-P51)/P51</f>
        <v>0.14124178116649405</v>
      </c>
      <c r="T51" s="296">
        <f>D51/$D$71</f>
        <v>0.99499876893736705</v>
      </c>
      <c r="U51" s="214">
        <f t="shared" ref="U51:U70" si="40">I51/$I$71</f>
        <v>0.977800599351207</v>
      </c>
      <c r="V51" s="214">
        <f>M51/$M$71</f>
        <v>0.99794032354433149</v>
      </c>
      <c r="W51" s="214">
        <f>N51/$N$71</f>
        <v>0.96984637489107384</v>
      </c>
      <c r="X51" s="214"/>
      <c r="Y51" s="214">
        <f>P51/$P$71</f>
        <v>2.5719707202105608</v>
      </c>
      <c r="Z51" s="297">
        <f>Q51/$Q$71</f>
        <v>1.1394862134696762</v>
      </c>
    </row>
    <row r="52" spans="1:26" ht="20.100000000000001" customHeight="1">
      <c r="A52" s="69"/>
      <c r="B52" s="68" t="s">
        <v>97</v>
      </c>
      <c r="C52" s="68"/>
      <c r="D52" s="72">
        <v>5349.0229999999992</v>
      </c>
      <c r="E52" s="77">
        <v>3944.5590000000002</v>
      </c>
      <c r="F52" s="77">
        <v>2728.895</v>
      </c>
      <c r="G52" s="77">
        <v>1870.8709999999999</v>
      </c>
      <c r="H52" s="77">
        <v>1242.3309999999999</v>
      </c>
      <c r="I52" s="77">
        <v>1081.819</v>
      </c>
      <c r="J52" s="77">
        <v>621.25400000000002</v>
      </c>
      <c r="K52" s="77">
        <v>834.91300000000001</v>
      </c>
      <c r="L52" s="77">
        <v>1065.759</v>
      </c>
      <c r="M52" s="77">
        <v>2154.9339999999997</v>
      </c>
      <c r="N52" s="77">
        <v>1247.0060000000001</v>
      </c>
      <c r="O52" s="77">
        <v>833.86799999999994</v>
      </c>
      <c r="P52" s="77">
        <v>1124.097</v>
      </c>
      <c r="Q52" s="73">
        <v>1453.7569999999996</v>
      </c>
      <c r="R52" s="81">
        <f t="shared" si="39"/>
        <v>0.2932665063602159</v>
      </c>
      <c r="T52" s="298">
        <f t="shared" ref="T52:T70" si="41">D52/$D$71</f>
        <v>0.66954573851428578</v>
      </c>
      <c r="U52" s="299">
        <f t="shared" si="40"/>
        <v>0.28450615327769369</v>
      </c>
      <c r="V52" s="299">
        <f t="shared" ref="V52:V70" si="42">M52/$M$71</f>
        <v>0.36818472196759838</v>
      </c>
      <c r="W52" s="299">
        <f t="shared" ref="W52:W70" si="43">N52/$N$71</f>
        <v>0.30001477210775845</v>
      </c>
      <c r="X52" s="299"/>
      <c r="Y52" s="299">
        <f t="shared" ref="Y52:Y70" si="44">P52/$P$71</f>
        <v>0.31434638093815914</v>
      </c>
      <c r="Z52" s="300">
        <f t="shared" ref="Z52:Z70" si="45">Q52/$Q$71</f>
        <v>0.15781994467562305</v>
      </c>
    </row>
    <row r="53" spans="1:26" ht="20.100000000000001" customHeight="1">
      <c r="A53" s="16"/>
      <c r="C53" t="s">
        <v>46</v>
      </c>
      <c r="D53" s="25">
        <v>2636.8689999999997</v>
      </c>
      <c r="E53" s="26">
        <v>2414.739</v>
      </c>
      <c r="F53" s="26">
        <v>1504.7570000000001</v>
      </c>
      <c r="G53" s="26">
        <v>684.37799999999993</v>
      </c>
      <c r="H53" s="26">
        <v>199.40700000000001</v>
      </c>
      <c r="I53" s="26">
        <v>173.53300000000002</v>
      </c>
      <c r="J53" s="26">
        <v>176.58600000000001</v>
      </c>
      <c r="K53" s="26">
        <v>183.48600000000002</v>
      </c>
      <c r="L53" s="26">
        <v>134.376</v>
      </c>
      <c r="M53" s="26">
        <v>185.95000000000002</v>
      </c>
      <c r="N53" s="26">
        <v>320.14500000000004</v>
      </c>
      <c r="O53" s="26">
        <v>214.70200000000003</v>
      </c>
      <c r="P53" s="26">
        <v>200.82400000000001</v>
      </c>
      <c r="Q53" s="66">
        <v>249.57900000000001</v>
      </c>
      <c r="R53" s="211">
        <f t="shared" si="39"/>
        <v>0.24277476795602115</v>
      </c>
      <c r="T53" s="223">
        <f t="shared" si="41"/>
        <v>0.33006109750704499</v>
      </c>
      <c r="U53" s="217">
        <f t="shared" si="40"/>
        <v>4.563721500245238E-2</v>
      </c>
      <c r="V53" s="217">
        <f t="shared" si="42"/>
        <v>3.177078697067981E-2</v>
      </c>
      <c r="W53" s="217">
        <f t="shared" si="43"/>
        <v>7.7023069028086741E-2</v>
      </c>
      <c r="X53" s="217"/>
      <c r="Y53" s="217">
        <f t="shared" si="44"/>
        <v>5.6159119369169098E-2</v>
      </c>
      <c r="Z53" s="228">
        <f t="shared" si="45"/>
        <v>2.7094310790728666E-2</v>
      </c>
    </row>
    <row r="54" spans="1:26" ht="20.100000000000001" customHeight="1">
      <c r="A54" s="16"/>
      <c r="C54" t="s">
        <v>47</v>
      </c>
      <c r="D54" s="25">
        <v>2712.1539999999995</v>
      </c>
      <c r="E54" s="26">
        <v>1529.82</v>
      </c>
      <c r="F54" s="26">
        <v>1224.1379999999999</v>
      </c>
      <c r="G54" s="26">
        <v>1186.4929999999999</v>
      </c>
      <c r="H54" s="26">
        <v>1042.924</v>
      </c>
      <c r="I54" s="26">
        <v>908.28600000000006</v>
      </c>
      <c r="J54" s="26">
        <v>444.66800000000001</v>
      </c>
      <c r="K54" s="26">
        <v>651.42700000000002</v>
      </c>
      <c r="L54" s="26">
        <v>931.38299999999992</v>
      </c>
      <c r="M54" s="26">
        <v>1968.9839999999999</v>
      </c>
      <c r="N54" s="26">
        <v>926.8610000000001</v>
      </c>
      <c r="O54" s="26">
        <v>619.16599999999994</v>
      </c>
      <c r="P54" s="26">
        <v>923.27299999999991</v>
      </c>
      <c r="Q54" s="66">
        <v>1204.1779999999997</v>
      </c>
      <c r="R54" s="211">
        <f t="shared" si="39"/>
        <v>0.30424912241558</v>
      </c>
      <c r="T54" s="223">
        <f t="shared" si="41"/>
        <v>0.33948464100724079</v>
      </c>
      <c r="U54" s="217">
        <f t="shared" si="40"/>
        <v>0.23886893827524136</v>
      </c>
      <c r="V54" s="217">
        <f t="shared" si="42"/>
        <v>0.33641393499691857</v>
      </c>
      <c r="W54" s="217">
        <f t="shared" si="43"/>
        <v>0.22299170307967173</v>
      </c>
      <c r="X54" s="217"/>
      <c r="Y54" s="217">
        <f t="shared" si="44"/>
        <v>0.25818726156899002</v>
      </c>
      <c r="Z54" s="228">
        <f t="shared" si="45"/>
        <v>0.13072563388489439</v>
      </c>
    </row>
    <row r="55" spans="1:26" ht="20.100000000000001" customHeight="1">
      <c r="A55" s="264"/>
      <c r="B55" s="536" t="s">
        <v>105</v>
      </c>
      <c r="C55" s="537"/>
      <c r="D55" s="133"/>
      <c r="E55" s="78"/>
      <c r="F55" s="78"/>
      <c r="G55" s="78"/>
      <c r="H55" s="78"/>
      <c r="I55" s="78"/>
      <c r="J55" s="78"/>
      <c r="K55" s="78">
        <v>1407.5409999999999</v>
      </c>
      <c r="L55" s="78">
        <v>2631.337</v>
      </c>
      <c r="M55" s="78">
        <v>1475.5740000000001</v>
      </c>
      <c r="N55" s="78">
        <v>948.92200000000003</v>
      </c>
      <c r="O55" s="78">
        <v>942.03499999999997</v>
      </c>
      <c r="P55" s="78">
        <v>1693.7759999999998</v>
      </c>
      <c r="Q55" s="74">
        <v>1812.5260000000001</v>
      </c>
      <c r="R55" s="83">
        <f t="shared" si="39"/>
        <v>7.0109624885463157E-2</v>
      </c>
      <c r="T55" s="226">
        <f t="shared" si="41"/>
        <v>0</v>
      </c>
      <c r="U55" s="220">
        <f t="shared" si="40"/>
        <v>0</v>
      </c>
      <c r="V55" s="220">
        <f t="shared" si="42"/>
        <v>0.25211157415151325</v>
      </c>
      <c r="W55" s="220">
        <f t="shared" si="43"/>
        <v>0.2282993165855163</v>
      </c>
      <c r="X55" s="220"/>
      <c r="Y55" s="220">
        <f t="shared" si="44"/>
        <v>0.47365339087277286</v>
      </c>
      <c r="Z55" s="301">
        <f t="shared" si="45"/>
        <v>0.19676792823224817</v>
      </c>
    </row>
    <row r="56" spans="1:26" ht="20.100000000000001" customHeight="1">
      <c r="A56" s="16"/>
      <c r="C56" t="s">
        <v>46</v>
      </c>
      <c r="D56" s="25"/>
      <c r="E56" s="26"/>
      <c r="F56" s="26"/>
      <c r="G56" s="26"/>
      <c r="H56" s="26"/>
      <c r="I56" s="26"/>
      <c r="J56" s="26"/>
      <c r="K56" s="26">
        <v>1407.03</v>
      </c>
      <c r="L56" s="26">
        <v>2630.4490000000001</v>
      </c>
      <c r="M56" s="26">
        <v>1469.4360000000001</v>
      </c>
      <c r="N56" s="26">
        <v>928.22400000000005</v>
      </c>
      <c r="O56" s="26">
        <v>936.95399999999995</v>
      </c>
      <c r="P56" s="26">
        <v>1689.6379999999999</v>
      </c>
      <c r="Q56" s="66">
        <v>1805.498</v>
      </c>
      <c r="R56" s="211">
        <f t="shared" si="39"/>
        <v>6.8570900985891733E-2</v>
      </c>
      <c r="T56" s="223">
        <f t="shared" si="41"/>
        <v>0</v>
      </c>
      <c r="U56" s="217">
        <f t="shared" si="40"/>
        <v>0</v>
      </c>
      <c r="V56" s="217">
        <f t="shared" si="42"/>
        <v>0.25106285626807134</v>
      </c>
      <c r="W56" s="217">
        <f t="shared" si="43"/>
        <v>0.22331962462486304</v>
      </c>
      <c r="X56" s="217"/>
      <c r="Y56" s="217">
        <f t="shared" si="44"/>
        <v>0.4724962262114295</v>
      </c>
      <c r="Z56" s="228">
        <f t="shared" si="45"/>
        <v>0.19600496814250809</v>
      </c>
    </row>
    <row r="57" spans="1:26" ht="20.100000000000001" customHeight="1">
      <c r="A57" s="16"/>
      <c r="C57" t="s">
        <v>47</v>
      </c>
      <c r="D57" s="25"/>
      <c r="E57" s="26"/>
      <c r="F57" s="26"/>
      <c r="G57" s="26"/>
      <c r="H57" s="26"/>
      <c r="I57" s="26"/>
      <c r="J57" s="26"/>
      <c r="K57" s="26">
        <v>0.51100000000000001</v>
      </c>
      <c r="L57" s="26">
        <v>0.8879999999999999</v>
      </c>
      <c r="M57" s="26">
        <v>6.1379999999999999</v>
      </c>
      <c r="N57" s="26">
        <v>20.698</v>
      </c>
      <c r="O57" s="26">
        <v>5.0809999999999995</v>
      </c>
      <c r="P57" s="26">
        <v>4.1379999999999999</v>
      </c>
      <c r="Q57" s="66">
        <v>7.0280000000000005</v>
      </c>
      <c r="R57" s="211">
        <f t="shared" si="39"/>
        <v>0.69840502658289039</v>
      </c>
      <c r="T57" s="223">
        <f t="shared" si="41"/>
        <v>0</v>
      </c>
      <c r="U57" s="217">
        <f t="shared" si="40"/>
        <v>0</v>
      </c>
      <c r="V57" s="217">
        <f t="shared" si="42"/>
        <v>1.0487178834419611E-3</v>
      </c>
      <c r="W57" s="217">
        <f t="shared" si="43"/>
        <v>4.979691960653264E-3</v>
      </c>
      <c r="X57" s="217"/>
      <c r="Y57" s="217">
        <f t="shared" si="44"/>
        <v>1.1571646613433738E-3</v>
      </c>
      <c r="Z57" s="228">
        <f t="shared" si="45"/>
        <v>7.629600897400867E-4</v>
      </c>
    </row>
    <row r="58" spans="1:26" ht="20.100000000000001" customHeight="1">
      <c r="A58" s="70"/>
      <c r="B58" s="71" t="s">
        <v>106</v>
      </c>
      <c r="C58" s="71"/>
      <c r="D58" s="133">
        <v>2600.0549999999998</v>
      </c>
      <c r="E58" s="78">
        <v>1590.366</v>
      </c>
      <c r="F58" s="78">
        <v>1969.239</v>
      </c>
      <c r="G58" s="78">
        <v>2601.8319999999999</v>
      </c>
      <c r="H58" s="78">
        <v>2216.7539999999999</v>
      </c>
      <c r="I58" s="78">
        <v>2636.2139999999999</v>
      </c>
      <c r="J58" s="78">
        <v>2665.3239999999996</v>
      </c>
      <c r="K58" s="78">
        <v>1056.068</v>
      </c>
      <c r="L58" s="78">
        <v>2004.0719999999999</v>
      </c>
      <c r="M58" s="78">
        <v>2210.2979999999998</v>
      </c>
      <c r="N58" s="78">
        <v>1835.221</v>
      </c>
      <c r="O58" s="78">
        <v>1748.7329999999999</v>
      </c>
      <c r="P58" s="78">
        <v>6379.4479999999994</v>
      </c>
      <c r="Q58" s="74">
        <v>7230.0839999999998</v>
      </c>
      <c r="R58" s="83">
        <f t="shared" si="39"/>
        <v>0.13334006327820219</v>
      </c>
      <c r="T58" s="226">
        <f t="shared" si="41"/>
        <v>0.32545303042308127</v>
      </c>
      <c r="U58" s="220">
        <f t="shared" si="40"/>
        <v>0.69329444607351332</v>
      </c>
      <c r="V58" s="220">
        <f t="shared" si="42"/>
        <v>0.37764402742521985</v>
      </c>
      <c r="W58" s="220">
        <f t="shared" si="43"/>
        <v>0.441532286197799</v>
      </c>
      <c r="X58" s="220"/>
      <c r="Y58" s="220">
        <f t="shared" si="44"/>
        <v>1.7839709483996284</v>
      </c>
      <c r="Z58" s="301">
        <f t="shared" si="45"/>
        <v>0.78489834056180485</v>
      </c>
    </row>
    <row r="59" spans="1:26" ht="20.100000000000001" customHeight="1">
      <c r="A59" s="16"/>
      <c r="C59" t="s">
        <v>46</v>
      </c>
      <c r="D59" s="25">
        <v>1826.057</v>
      </c>
      <c r="E59" s="26">
        <v>909.40899999999999</v>
      </c>
      <c r="F59" s="26">
        <v>1393.46</v>
      </c>
      <c r="G59" s="26">
        <v>1762.4359999999999</v>
      </c>
      <c r="H59" s="26">
        <v>1188.4190000000001</v>
      </c>
      <c r="I59" s="26">
        <v>1561.721</v>
      </c>
      <c r="J59" s="26">
        <v>1370.633</v>
      </c>
      <c r="K59" s="26">
        <v>177.58700000000002</v>
      </c>
      <c r="L59" s="26">
        <v>238.54299999999998</v>
      </c>
      <c r="M59" s="26">
        <v>28.853999999999999</v>
      </c>
      <c r="N59" s="26">
        <v>1.637</v>
      </c>
      <c r="O59" s="26">
        <v>9.1259999999999994</v>
      </c>
      <c r="P59" s="26">
        <v>1.4950000000000001</v>
      </c>
      <c r="Q59" s="66">
        <v>5.4399999999999995</v>
      </c>
      <c r="R59" s="211">
        <f t="shared" ref="R59:R64" si="46">(Q59-P59)/P59</f>
        <v>2.6387959866220729</v>
      </c>
      <c r="T59" s="223">
        <f t="shared" si="41"/>
        <v>0.22857046653831575</v>
      </c>
      <c r="U59" s="217">
        <f t="shared" si="40"/>
        <v>0.41071494788221791</v>
      </c>
      <c r="V59" s="217">
        <f t="shared" si="42"/>
        <v>4.9298966778811249E-3</v>
      </c>
      <c r="W59" s="217">
        <f t="shared" si="43"/>
        <v>3.9384267753354878E-4</v>
      </c>
      <c r="X59" s="217"/>
      <c r="Y59" s="217">
        <f t="shared" si="44"/>
        <v>4.1806698132149442E-4</v>
      </c>
      <c r="Z59" s="228">
        <f t="shared" si="45"/>
        <v>5.9056671715794972E-4</v>
      </c>
    </row>
    <row r="60" spans="1:26" ht="20.100000000000001" customHeight="1" thickBot="1">
      <c r="A60" s="16"/>
      <c r="C60" t="s">
        <v>47</v>
      </c>
      <c r="D60" s="25">
        <v>773.99799999999993</v>
      </c>
      <c r="E60" s="26">
        <v>680.95699999999999</v>
      </c>
      <c r="F60" s="26">
        <v>575.779</v>
      </c>
      <c r="G60" s="26">
        <v>839.39599999999996</v>
      </c>
      <c r="H60" s="26">
        <v>1028.335</v>
      </c>
      <c r="I60" s="26">
        <v>1074.4929999999999</v>
      </c>
      <c r="J60" s="26">
        <v>1294.6909999999998</v>
      </c>
      <c r="K60" s="26">
        <v>878.48099999999999</v>
      </c>
      <c r="L60" s="26">
        <v>1765.529</v>
      </c>
      <c r="M60" s="26">
        <v>2181.444</v>
      </c>
      <c r="N60" s="26">
        <v>1833.5840000000001</v>
      </c>
      <c r="O60" s="26">
        <v>1739.607</v>
      </c>
      <c r="P60" s="26">
        <v>6377.9529999999995</v>
      </c>
      <c r="Q60" s="66">
        <v>7224.6440000000002</v>
      </c>
      <c r="R60" s="211">
        <f t="shared" si="46"/>
        <v>0.13275278133909121</v>
      </c>
      <c r="T60" s="223">
        <f t="shared" si="41"/>
        <v>9.6882563884765543E-2</v>
      </c>
      <c r="U60" s="217">
        <f t="shared" si="40"/>
        <v>0.28257949819129535</v>
      </c>
      <c r="V60" s="217">
        <f t="shared" si="42"/>
        <v>0.37271413074733878</v>
      </c>
      <c r="W60" s="217">
        <f t="shared" si="43"/>
        <v>0.44113844352026549</v>
      </c>
      <c r="X60" s="217"/>
      <c r="Y60" s="217">
        <f t="shared" si="44"/>
        <v>1.783552881418307</v>
      </c>
      <c r="Z60" s="228">
        <f t="shared" si="45"/>
        <v>0.78430777384464689</v>
      </c>
    </row>
    <row r="61" spans="1:26" ht="20.100000000000001" customHeight="1" thickBot="1">
      <c r="A61" s="42" t="s">
        <v>49</v>
      </c>
      <c r="B61" s="43"/>
      <c r="C61" s="43"/>
      <c r="D61" s="132">
        <v>39.954999999999998</v>
      </c>
      <c r="E61" s="138">
        <v>21.613999999999997</v>
      </c>
      <c r="F61" s="138">
        <v>43.25</v>
      </c>
      <c r="G61" s="138">
        <v>0.61199999999999999</v>
      </c>
      <c r="H61" s="138">
        <v>39.116</v>
      </c>
      <c r="I61" s="138">
        <v>84.411999999999992</v>
      </c>
      <c r="J61" s="138">
        <v>17.302</v>
      </c>
      <c r="K61" s="138">
        <v>0.42799999999999999</v>
      </c>
      <c r="L61" s="138">
        <v>39.911000000000001</v>
      </c>
      <c r="M61" s="138">
        <v>12.055</v>
      </c>
      <c r="N61" s="138">
        <v>125.333</v>
      </c>
      <c r="O61" s="138">
        <v>51.345999999999997</v>
      </c>
      <c r="P61" s="138">
        <v>14.170000000000002</v>
      </c>
      <c r="Q61" s="163">
        <v>47.342000000000013</v>
      </c>
      <c r="R61" s="28">
        <f t="shared" si="46"/>
        <v>2.3410021171489066</v>
      </c>
      <c r="T61" s="296">
        <f t="shared" si="41"/>
        <v>5.0012310626329874E-3</v>
      </c>
      <c r="U61" s="214">
        <f t="shared" si="40"/>
        <v>2.2199400648793079E-2</v>
      </c>
      <c r="V61" s="214">
        <f t="shared" si="42"/>
        <v>2.059676455668433E-3</v>
      </c>
      <c r="W61" s="214">
        <f t="shared" si="43"/>
        <v>3.015362510892625E-2</v>
      </c>
      <c r="X61" s="214"/>
      <c r="Y61" s="214">
        <f t="shared" si="44"/>
        <v>3.9625479099167733E-3</v>
      </c>
      <c r="Z61" s="297">
        <f t="shared" si="45"/>
        <v>5.13945028009038E-3</v>
      </c>
    </row>
    <row r="62" spans="1:26" ht="20.100000000000001" customHeight="1">
      <c r="A62" s="69"/>
      <c r="B62" s="68" t="s">
        <v>97</v>
      </c>
      <c r="C62" s="68"/>
      <c r="D62" s="72">
        <v>35.796999999999997</v>
      </c>
      <c r="E62" s="77">
        <v>21.613999999999997</v>
      </c>
      <c r="F62" s="77">
        <v>42.104999999999997</v>
      </c>
      <c r="G62" s="77">
        <v>0.61199999999999999</v>
      </c>
      <c r="H62" s="77">
        <v>39.116</v>
      </c>
      <c r="I62" s="77">
        <v>81.688999999999993</v>
      </c>
      <c r="J62" s="77">
        <v>17.302</v>
      </c>
      <c r="K62" s="77">
        <v>0.42799999999999999</v>
      </c>
      <c r="L62" s="77">
        <v>11.111000000000001</v>
      </c>
      <c r="M62" s="77">
        <v>12.055</v>
      </c>
      <c r="N62" s="77">
        <v>97.206999999999994</v>
      </c>
      <c r="O62" s="77">
        <v>51.345999999999997</v>
      </c>
      <c r="P62" s="77">
        <v>14.170000000000002</v>
      </c>
      <c r="Q62" s="73">
        <v>47.342000000000013</v>
      </c>
      <c r="R62" s="81">
        <f t="shared" si="46"/>
        <v>2.3410021171489066</v>
      </c>
      <c r="T62" s="298">
        <f t="shared" si="41"/>
        <v>4.4807675722456025E-3</v>
      </c>
      <c r="U62" s="299">
        <f t="shared" si="40"/>
        <v>2.1483282466939035E-2</v>
      </c>
      <c r="V62" s="299">
        <f t="shared" si="42"/>
        <v>2.059676455668433E-3</v>
      </c>
      <c r="W62" s="299">
        <f t="shared" si="43"/>
        <v>2.3386844932806156E-2</v>
      </c>
      <c r="X62" s="299"/>
      <c r="Y62" s="299">
        <f t="shared" si="44"/>
        <v>3.9625479099167733E-3</v>
      </c>
      <c r="Z62" s="300">
        <f t="shared" si="45"/>
        <v>5.13945028009038E-3</v>
      </c>
    </row>
    <row r="63" spans="1:26" ht="20.100000000000001" customHeight="1">
      <c r="A63" s="16"/>
      <c r="C63" t="s">
        <v>46</v>
      </c>
      <c r="D63" s="25">
        <v>2.19</v>
      </c>
      <c r="E63" s="26">
        <v>0.246</v>
      </c>
      <c r="F63" s="26">
        <v>0.129</v>
      </c>
      <c r="G63" s="26"/>
      <c r="H63" s="26">
        <v>3.516</v>
      </c>
      <c r="I63" s="26">
        <v>3.7299999999999995</v>
      </c>
      <c r="J63" s="26">
        <v>16.945</v>
      </c>
      <c r="K63" s="26">
        <v>1E-3</v>
      </c>
      <c r="L63" s="26"/>
      <c r="M63" s="26">
        <v>6.1019999999999994</v>
      </c>
      <c r="N63" s="26">
        <v>19.72</v>
      </c>
      <c r="O63" s="26">
        <v>5.2869999999999999</v>
      </c>
      <c r="P63" s="26">
        <v>0.98099999999999998</v>
      </c>
      <c r="Q63" s="66">
        <v>19.329000000000004</v>
      </c>
      <c r="R63" s="27">
        <f t="shared" si="46"/>
        <v>18.703363914373092</v>
      </c>
      <c r="T63" s="223">
        <f t="shared" si="41"/>
        <v>2.7412579219537588E-4</v>
      </c>
      <c r="U63" s="217">
        <f t="shared" si="40"/>
        <v>9.8094778491207633E-4</v>
      </c>
      <c r="V63" s="217">
        <f t="shared" si="42"/>
        <v>1.0425670454159086E-3</v>
      </c>
      <c r="W63" s="217">
        <f t="shared" si="43"/>
        <v>4.7443968240449491E-3</v>
      </c>
      <c r="X63" s="217"/>
      <c r="Y63" s="217">
        <f t="shared" si="44"/>
        <v>2.7433023991731506E-4</v>
      </c>
      <c r="Z63" s="228">
        <f t="shared" si="45"/>
        <v>2.0983573669018409E-3</v>
      </c>
    </row>
    <row r="64" spans="1:26" ht="20.100000000000001" customHeight="1">
      <c r="A64" s="16"/>
      <c r="C64" t="s">
        <v>47</v>
      </c>
      <c r="D64" s="25">
        <v>33.606999999999999</v>
      </c>
      <c r="E64" s="26">
        <v>21.367999999999999</v>
      </c>
      <c r="F64" s="26">
        <v>41.975999999999999</v>
      </c>
      <c r="G64" s="26">
        <v>0.61199999999999999</v>
      </c>
      <c r="H64" s="26">
        <v>35.6</v>
      </c>
      <c r="I64" s="26">
        <v>77.958999999999989</v>
      </c>
      <c r="J64" s="26">
        <v>0.35699999999999998</v>
      </c>
      <c r="K64" s="26">
        <v>0.42699999999999999</v>
      </c>
      <c r="L64" s="26">
        <v>11.111000000000001</v>
      </c>
      <c r="M64" s="26">
        <v>5.9529999999999994</v>
      </c>
      <c r="N64" s="26">
        <v>77.486999999999995</v>
      </c>
      <c r="O64" s="26">
        <v>46.058999999999997</v>
      </c>
      <c r="P64" s="26">
        <v>13.189000000000002</v>
      </c>
      <c r="Q64" s="66">
        <v>28.013000000000005</v>
      </c>
      <c r="R64" s="27">
        <f t="shared" si="46"/>
        <v>1.1239669421487604</v>
      </c>
      <c r="T64" s="223">
        <f t="shared" si="41"/>
        <v>4.2066417800502272E-3</v>
      </c>
      <c r="U64" s="217">
        <f t="shared" si="40"/>
        <v>2.0502334682026956E-2</v>
      </c>
      <c r="V64" s="217">
        <f t="shared" si="42"/>
        <v>1.0171094102525242E-3</v>
      </c>
      <c r="W64" s="217">
        <f t="shared" si="43"/>
        <v>1.8642448108761207E-2</v>
      </c>
      <c r="X64" s="217"/>
      <c r="Y64" s="217">
        <f t="shared" si="44"/>
        <v>3.6882176699994584E-3</v>
      </c>
      <c r="Z64" s="228">
        <f t="shared" si="45"/>
        <v>3.0410929131885387E-3</v>
      </c>
    </row>
    <row r="65" spans="1:26" ht="20.100000000000001" customHeight="1">
      <c r="A65" s="70"/>
      <c r="B65" s="536" t="s">
        <v>105</v>
      </c>
      <c r="C65" s="537"/>
      <c r="D65" s="133"/>
      <c r="E65" s="78"/>
      <c r="F65" s="78"/>
      <c r="G65" s="78"/>
      <c r="H65" s="78"/>
      <c r="I65" s="78"/>
      <c r="J65" s="78"/>
      <c r="K65" s="78"/>
      <c r="L65" s="143"/>
      <c r="M65" s="143"/>
      <c r="N65" s="143"/>
      <c r="O65" s="143"/>
      <c r="P65" s="143"/>
      <c r="Q65" s="164"/>
      <c r="R65" s="83"/>
      <c r="T65" s="226">
        <f t="shared" si="41"/>
        <v>0</v>
      </c>
      <c r="U65" s="220">
        <f t="shared" si="40"/>
        <v>0</v>
      </c>
      <c r="V65" s="220">
        <f t="shared" si="42"/>
        <v>0</v>
      </c>
      <c r="W65" s="220">
        <f t="shared" si="43"/>
        <v>0</v>
      </c>
      <c r="X65" s="220"/>
      <c r="Y65" s="220">
        <f t="shared" si="44"/>
        <v>0</v>
      </c>
      <c r="Z65" s="301">
        <f t="shared" si="45"/>
        <v>0</v>
      </c>
    </row>
    <row r="66" spans="1:26" ht="20.100000000000001" customHeight="1">
      <c r="A66" s="16"/>
      <c r="C66" t="s">
        <v>46</v>
      </c>
      <c r="D66" s="25"/>
      <c r="E66" s="26"/>
      <c r="F66" s="26"/>
      <c r="G66" s="26"/>
      <c r="H66" s="26"/>
      <c r="I66" s="26"/>
      <c r="J66" s="26"/>
      <c r="K66" s="26"/>
      <c r="L66" s="142"/>
      <c r="M66" s="142"/>
      <c r="N66" s="142"/>
      <c r="O66" s="142"/>
      <c r="P66" s="142"/>
      <c r="Q66" s="66"/>
      <c r="R66" s="27"/>
      <c r="T66" s="223">
        <f t="shared" si="41"/>
        <v>0</v>
      </c>
      <c r="U66" s="217">
        <f t="shared" si="40"/>
        <v>0</v>
      </c>
      <c r="V66" s="217">
        <f t="shared" si="42"/>
        <v>0</v>
      </c>
      <c r="W66" s="217">
        <f t="shared" si="43"/>
        <v>0</v>
      </c>
      <c r="X66" s="217"/>
      <c r="Y66" s="217">
        <f t="shared" si="44"/>
        <v>0</v>
      </c>
      <c r="Z66" s="228">
        <f t="shared" si="45"/>
        <v>0</v>
      </c>
    </row>
    <row r="67" spans="1:26" ht="20.100000000000001" customHeight="1">
      <c r="A67" s="16"/>
      <c r="C67" t="s">
        <v>47</v>
      </c>
      <c r="D67" s="25"/>
      <c r="E67" s="26"/>
      <c r="F67" s="26"/>
      <c r="G67" s="26"/>
      <c r="H67" s="26"/>
      <c r="I67" s="26"/>
      <c r="J67" s="26"/>
      <c r="K67" s="26"/>
      <c r="L67" s="142"/>
      <c r="M67" s="142"/>
      <c r="N67" s="142"/>
      <c r="O67" s="142"/>
      <c r="P67" s="142"/>
      <c r="Q67" s="66"/>
      <c r="R67" s="27"/>
      <c r="T67" s="223">
        <f t="shared" si="41"/>
        <v>0</v>
      </c>
      <c r="U67" s="217">
        <f t="shared" si="40"/>
        <v>0</v>
      </c>
      <c r="V67" s="217">
        <f t="shared" si="42"/>
        <v>0</v>
      </c>
      <c r="W67" s="217">
        <f t="shared" si="43"/>
        <v>0</v>
      </c>
      <c r="X67" s="217"/>
      <c r="Y67" s="217">
        <f t="shared" si="44"/>
        <v>0</v>
      </c>
      <c r="Z67" s="228">
        <f t="shared" si="45"/>
        <v>0</v>
      </c>
    </row>
    <row r="68" spans="1:26" ht="20.100000000000001" customHeight="1">
      <c r="A68" s="70"/>
      <c r="B68" s="71" t="s">
        <v>106</v>
      </c>
      <c r="C68" s="71"/>
      <c r="D68" s="133">
        <v>4.1580000000000004</v>
      </c>
      <c r="E68" s="78"/>
      <c r="F68" s="78">
        <v>1.145</v>
      </c>
      <c r="G68" s="78"/>
      <c r="H68" s="143"/>
      <c r="I68" s="78">
        <v>2.7229999999999999</v>
      </c>
      <c r="J68" s="143"/>
      <c r="K68" s="78"/>
      <c r="L68" s="78">
        <v>28.8</v>
      </c>
      <c r="M68" s="78"/>
      <c r="N68" s="78">
        <v>28.126000000000001</v>
      </c>
      <c r="O68" s="78"/>
      <c r="P68" s="78"/>
      <c r="Q68" s="74"/>
      <c r="R68" s="83"/>
      <c r="T68" s="226">
        <f t="shared" si="41"/>
        <v>5.2046349038738498E-4</v>
      </c>
      <c r="U68" s="220">
        <f t="shared" si="40"/>
        <v>7.1611818185404394E-4</v>
      </c>
      <c r="V68" s="220">
        <f t="shared" si="42"/>
        <v>0</v>
      </c>
      <c r="W68" s="220">
        <f t="shared" si="43"/>
        <v>6.7667801761200942E-3</v>
      </c>
      <c r="X68" s="220"/>
      <c r="Y68" s="220">
        <f t="shared" si="44"/>
        <v>0</v>
      </c>
      <c r="Z68" s="301">
        <f t="shared" si="45"/>
        <v>0</v>
      </c>
    </row>
    <row r="69" spans="1:26" ht="20.100000000000001" customHeight="1">
      <c r="A69" s="16"/>
      <c r="C69" t="s">
        <v>46</v>
      </c>
      <c r="D69" s="25"/>
      <c r="E69" s="26"/>
      <c r="F69" s="26"/>
      <c r="G69" s="26"/>
      <c r="H69" s="142"/>
      <c r="I69" s="26">
        <v>2.7229999999999999</v>
      </c>
      <c r="J69" s="142"/>
      <c r="K69" s="26"/>
      <c r="L69" s="26"/>
      <c r="M69" s="26"/>
      <c r="N69" s="26"/>
      <c r="O69" s="26"/>
      <c r="P69" s="26"/>
      <c r="Q69" s="66"/>
      <c r="R69" s="27"/>
      <c r="T69" s="223">
        <f t="shared" si="41"/>
        <v>0</v>
      </c>
      <c r="U69" s="217">
        <f t="shared" si="40"/>
        <v>7.1611818185404394E-4</v>
      </c>
      <c r="V69" s="217">
        <f t="shared" si="42"/>
        <v>0</v>
      </c>
      <c r="W69" s="217">
        <f t="shared" si="43"/>
        <v>0</v>
      </c>
      <c r="X69" s="217"/>
      <c r="Y69" s="217">
        <f t="shared" si="44"/>
        <v>0</v>
      </c>
      <c r="Z69" s="228">
        <f t="shared" si="45"/>
        <v>0</v>
      </c>
    </row>
    <row r="70" spans="1:26" ht="20.100000000000001" customHeight="1" thickBot="1">
      <c r="A70" s="16"/>
      <c r="C70" t="s">
        <v>47</v>
      </c>
      <c r="D70" s="25">
        <v>4.1580000000000004</v>
      </c>
      <c r="E70" s="26"/>
      <c r="F70" s="26">
        <v>1.145</v>
      </c>
      <c r="G70" s="26"/>
      <c r="H70" s="142"/>
      <c r="I70" s="26"/>
      <c r="J70" s="142"/>
      <c r="K70" s="26"/>
      <c r="L70" s="26">
        <v>28.8</v>
      </c>
      <c r="M70" s="26"/>
      <c r="N70" s="26">
        <v>28.126000000000001</v>
      </c>
      <c r="O70" s="26"/>
      <c r="P70" s="26"/>
      <c r="Q70" s="66"/>
      <c r="R70" s="27"/>
      <c r="T70" s="223">
        <f t="shared" si="41"/>
        <v>5.2046349038738498E-4</v>
      </c>
      <c r="U70" s="217">
        <f t="shared" si="40"/>
        <v>0</v>
      </c>
      <c r="V70" s="217">
        <f t="shared" si="42"/>
        <v>0</v>
      </c>
      <c r="W70" s="217">
        <f t="shared" si="43"/>
        <v>6.7667801761200942E-3</v>
      </c>
      <c r="X70" s="217"/>
      <c r="Y70" s="230">
        <f t="shared" si="44"/>
        <v>0</v>
      </c>
      <c r="Z70" s="228">
        <f t="shared" si="45"/>
        <v>0</v>
      </c>
    </row>
    <row r="71" spans="1:26" ht="20.100000000000001" customHeight="1" thickBot="1">
      <c r="A71" s="257" t="s">
        <v>27</v>
      </c>
      <c r="B71" s="234"/>
      <c r="C71" s="234"/>
      <c r="D71" s="235">
        <v>7989.0329999999985</v>
      </c>
      <c r="E71" s="236">
        <v>5556.5390000000007</v>
      </c>
      <c r="F71" s="236">
        <v>4741.384</v>
      </c>
      <c r="G71" s="236">
        <v>4473.3149999999996</v>
      </c>
      <c r="H71" s="236">
        <v>3498.201</v>
      </c>
      <c r="I71" s="236">
        <v>3802.4449999999997</v>
      </c>
      <c r="J71" s="236">
        <v>3303.88</v>
      </c>
      <c r="K71" s="236">
        <v>3298.9500000000003</v>
      </c>
      <c r="L71" s="236">
        <v>5741.0789999999997</v>
      </c>
      <c r="M71" s="236">
        <v>5852.8609999999999</v>
      </c>
      <c r="N71" s="236">
        <v>4156.482</v>
      </c>
      <c r="O71" s="236"/>
      <c r="P71" s="236">
        <v>3575.9819999999995</v>
      </c>
      <c r="Q71" s="238">
        <v>9211.491</v>
      </c>
      <c r="R71" s="237">
        <f t="shared" ref="R71:R78" si="47">(Q71-P71)/P71</f>
        <v>1.5759332681204774</v>
      </c>
      <c r="T71" s="258">
        <f>T51+T61</f>
        <v>1</v>
      </c>
      <c r="U71" s="259">
        <f t="shared" ref="U71:Z71" si="48">U51+U61</f>
        <v>1</v>
      </c>
      <c r="V71" s="259">
        <f t="shared" si="48"/>
        <v>0.99999999999999989</v>
      </c>
      <c r="W71" s="259">
        <f t="shared" si="48"/>
        <v>1</v>
      </c>
      <c r="X71" s="259"/>
      <c r="Y71" s="259">
        <f t="shared" si="48"/>
        <v>2.5759332681204774</v>
      </c>
      <c r="Z71" s="260">
        <f t="shared" si="48"/>
        <v>1.1446256637497665</v>
      </c>
    </row>
    <row r="72" spans="1:26" ht="20.100000000000001" customHeight="1">
      <c r="A72" s="277"/>
      <c r="B72" s="267" t="s">
        <v>97</v>
      </c>
      <c r="C72" s="267"/>
      <c r="D72" s="268">
        <f t="shared" ref="D72:Q74" si="49">D52+D62</f>
        <v>5384.8199999999988</v>
      </c>
      <c r="E72" s="269">
        <f t="shared" si="49"/>
        <v>3966.1730000000002</v>
      </c>
      <c r="F72" s="269">
        <f t="shared" si="49"/>
        <v>2771</v>
      </c>
      <c r="G72" s="269">
        <f t="shared" si="49"/>
        <v>1871.4829999999999</v>
      </c>
      <c r="H72" s="269">
        <f t="shared" si="49"/>
        <v>1281.4469999999999</v>
      </c>
      <c r="I72" s="269">
        <f t="shared" si="49"/>
        <v>1163.508</v>
      </c>
      <c r="J72" s="269">
        <f t="shared" si="49"/>
        <v>638.55600000000004</v>
      </c>
      <c r="K72" s="269">
        <f t="shared" si="49"/>
        <v>835.34100000000001</v>
      </c>
      <c r="L72" s="269">
        <f t="shared" si="49"/>
        <v>1076.8700000000001</v>
      </c>
      <c r="M72" s="269">
        <f t="shared" ref="M72:P72" si="50">M52+M62</f>
        <v>2166.9889999999996</v>
      </c>
      <c r="N72" s="269">
        <f t="shared" ref="N72" si="51">N52+N62</f>
        <v>1344.2130000000002</v>
      </c>
      <c r="O72" s="269"/>
      <c r="P72" s="269">
        <f t="shared" si="50"/>
        <v>1138.2670000000001</v>
      </c>
      <c r="Q72" s="270">
        <f t="shared" si="49"/>
        <v>1501.0989999999997</v>
      </c>
      <c r="R72" s="81">
        <f t="shared" si="47"/>
        <v>0.31875825267709568</v>
      </c>
      <c r="T72" s="302">
        <f>D72/D71</f>
        <v>0.67402650608653136</v>
      </c>
      <c r="U72" s="303">
        <f>I72/I71</f>
        <v>0.30598943574463278</v>
      </c>
      <c r="V72" s="303">
        <f>M72/M71</f>
        <v>0.37024439842326679</v>
      </c>
      <c r="W72" s="303">
        <f>N72/N71</f>
        <v>0.32340161704056464</v>
      </c>
      <c r="X72" s="303"/>
      <c r="Y72" s="303">
        <f t="shared" ref="Y72:Z73" si="52">P72/P71</f>
        <v>0.31830892884807593</v>
      </c>
      <c r="Z72" s="304">
        <f t="shared" si="52"/>
        <v>0.16295939495571343</v>
      </c>
    </row>
    <row r="73" spans="1:26" ht="20.100000000000001" customHeight="1">
      <c r="A73" s="16"/>
      <c r="C73" t="s">
        <v>46</v>
      </c>
      <c r="D73" s="17">
        <f>D53+D63</f>
        <v>2639.0589999999997</v>
      </c>
      <c r="E73" s="26">
        <f t="shared" si="49"/>
        <v>2414.9850000000001</v>
      </c>
      <c r="F73" s="26">
        <f t="shared" si="49"/>
        <v>1504.886</v>
      </c>
      <c r="G73" s="26">
        <f t="shared" si="49"/>
        <v>684.37799999999993</v>
      </c>
      <c r="H73" s="26">
        <f t="shared" si="49"/>
        <v>202.923</v>
      </c>
      <c r="I73" s="26">
        <f t="shared" si="49"/>
        <v>177.26300000000001</v>
      </c>
      <c r="J73" s="26">
        <f t="shared" si="49"/>
        <v>193.53100000000001</v>
      </c>
      <c r="K73" s="26">
        <f t="shared" si="49"/>
        <v>183.48700000000002</v>
      </c>
      <c r="L73" s="26">
        <f t="shared" si="49"/>
        <v>134.376</v>
      </c>
      <c r="M73" s="26">
        <f t="shared" ref="M73:P73" si="53">M53+M63</f>
        <v>192.05200000000002</v>
      </c>
      <c r="N73" s="26">
        <f t="shared" ref="N73" si="54">N53+N63</f>
        <v>339.86500000000001</v>
      </c>
      <c r="O73" s="26"/>
      <c r="P73" s="26">
        <f t="shared" si="53"/>
        <v>201.80500000000001</v>
      </c>
      <c r="Q73" s="39">
        <f t="shared" si="49"/>
        <v>268.90800000000002</v>
      </c>
      <c r="R73" s="211">
        <f t="shared" si="47"/>
        <v>0.33251406060305744</v>
      </c>
      <c r="T73" s="216">
        <f>D73/D72</f>
        <v>0.49009233363417909</v>
      </c>
      <c r="U73" s="217">
        <f>I73/I72</f>
        <v>0.152352196976729</v>
      </c>
      <c r="V73" s="217">
        <f>M73/M72</f>
        <v>8.8626199763819774E-2</v>
      </c>
      <c r="W73" s="217">
        <f>N73/N72</f>
        <v>0.25283567410819563</v>
      </c>
      <c r="X73" s="217"/>
      <c r="Y73" s="217">
        <f t="shared" si="52"/>
        <v>0.17729144392308657</v>
      </c>
      <c r="Z73" s="222">
        <f t="shared" si="52"/>
        <v>0.17914074954416737</v>
      </c>
    </row>
    <row r="74" spans="1:26" ht="20.100000000000001" customHeight="1">
      <c r="A74" s="16"/>
      <c r="C74" t="s">
        <v>47</v>
      </c>
      <c r="D74" s="17">
        <f>D54+D64</f>
        <v>2745.7609999999995</v>
      </c>
      <c r="E74" s="26">
        <f t="shared" si="49"/>
        <v>1551.1879999999999</v>
      </c>
      <c r="F74" s="26">
        <f t="shared" si="49"/>
        <v>1266.114</v>
      </c>
      <c r="G74" s="26">
        <f t="shared" si="49"/>
        <v>1187.105</v>
      </c>
      <c r="H74" s="26">
        <f t="shared" si="49"/>
        <v>1078.5239999999999</v>
      </c>
      <c r="I74" s="26">
        <f t="shared" si="49"/>
        <v>986.245</v>
      </c>
      <c r="J74" s="26">
        <f t="shared" si="49"/>
        <v>445.02500000000003</v>
      </c>
      <c r="K74" s="26">
        <f t="shared" si="49"/>
        <v>651.85400000000004</v>
      </c>
      <c r="L74" s="26">
        <f t="shared" si="49"/>
        <v>942.49399999999991</v>
      </c>
      <c r="M74" s="26">
        <f t="shared" ref="M74:P74" si="55">M54+M64</f>
        <v>1974.9369999999999</v>
      </c>
      <c r="N74" s="26">
        <f t="shared" ref="N74" si="56">N54+N64</f>
        <v>1004.3480000000001</v>
      </c>
      <c r="O74" s="26"/>
      <c r="P74" s="26">
        <f t="shared" si="55"/>
        <v>936.46199999999988</v>
      </c>
      <c r="Q74" s="39">
        <f t="shared" si="49"/>
        <v>1232.1909999999996</v>
      </c>
      <c r="R74" s="211">
        <f t="shared" si="47"/>
        <v>0.31579391368790166</v>
      </c>
      <c r="T74" s="216">
        <f>D74/D71</f>
        <v>0.34369128278729105</v>
      </c>
      <c r="U74" s="217">
        <f>I74/I71</f>
        <v>0.25937127295726831</v>
      </c>
      <c r="V74" s="217">
        <f>M74/M72</f>
        <v>0.91137380023618042</v>
      </c>
      <c r="W74" s="217">
        <f>N74/N72</f>
        <v>0.74716432589180426</v>
      </c>
      <c r="X74" s="217"/>
      <c r="Y74" s="217">
        <f t="shared" ref="Y74:Z74" si="57">P74/P72</f>
        <v>0.82270855607691329</v>
      </c>
      <c r="Z74" s="222">
        <f t="shared" si="57"/>
        <v>0.82085925045583252</v>
      </c>
    </row>
    <row r="75" spans="1:26" ht="20.100000000000001" customHeight="1">
      <c r="A75" s="70"/>
      <c r="B75" s="528" t="s">
        <v>123</v>
      </c>
      <c r="C75" s="529"/>
      <c r="D75" s="272">
        <f>SUM(D76:D77)</f>
        <v>0</v>
      </c>
      <c r="E75" s="273">
        <f t="shared" ref="E75:Q75" si="58">SUM(E76:E77)</f>
        <v>0</v>
      </c>
      <c r="F75" s="273">
        <f t="shared" si="58"/>
        <v>0</v>
      </c>
      <c r="G75" s="273">
        <f t="shared" si="58"/>
        <v>0</v>
      </c>
      <c r="H75" s="273">
        <f t="shared" si="58"/>
        <v>0</v>
      </c>
      <c r="I75" s="273">
        <f t="shared" si="58"/>
        <v>0</v>
      </c>
      <c r="J75" s="273">
        <f t="shared" si="58"/>
        <v>0</v>
      </c>
      <c r="K75" s="273">
        <f t="shared" si="58"/>
        <v>1407.5409999999999</v>
      </c>
      <c r="L75" s="273">
        <f t="shared" si="58"/>
        <v>2631.337</v>
      </c>
      <c r="M75" s="273">
        <f t="shared" ref="M75:P75" si="59">SUM(M76:M77)</f>
        <v>1475.5740000000001</v>
      </c>
      <c r="N75" s="273">
        <f t="shared" ref="N75" si="60">SUM(N76:N77)</f>
        <v>948.92200000000003</v>
      </c>
      <c r="O75" s="273"/>
      <c r="P75" s="273">
        <f t="shared" si="59"/>
        <v>1693.7759999999998</v>
      </c>
      <c r="Q75" s="274">
        <f t="shared" si="58"/>
        <v>1812.5260000000001</v>
      </c>
      <c r="R75" s="83">
        <f t="shared" si="47"/>
        <v>7.0109624885463157E-2</v>
      </c>
      <c r="T75" s="305">
        <f>D75/D71</f>
        <v>0</v>
      </c>
      <c r="U75" s="306">
        <f>I75/I71</f>
        <v>0</v>
      </c>
      <c r="V75" s="306">
        <f>M75/M71</f>
        <v>0.25211157415151325</v>
      </c>
      <c r="W75" s="306">
        <f>N75/N71</f>
        <v>0.2282993165855163</v>
      </c>
      <c r="X75" s="306"/>
      <c r="Y75" s="306">
        <f t="shared" ref="Y75:Z75" si="61">P75/P71</f>
        <v>0.47365339087277286</v>
      </c>
      <c r="Z75" s="307">
        <f t="shared" si="61"/>
        <v>0.19676792823224817</v>
      </c>
    </row>
    <row r="76" spans="1:26" ht="20.100000000000001" customHeight="1">
      <c r="A76" s="16"/>
      <c r="C76" t="s">
        <v>46</v>
      </c>
      <c r="D76" s="17">
        <f>D56+D66</f>
        <v>0</v>
      </c>
      <c r="E76" s="26">
        <f t="shared" ref="E76:Q77" si="62">E56+E66</f>
        <v>0</v>
      </c>
      <c r="F76" s="26">
        <f t="shared" si="62"/>
        <v>0</v>
      </c>
      <c r="G76" s="26">
        <f t="shared" si="62"/>
        <v>0</v>
      </c>
      <c r="H76" s="26">
        <f t="shared" si="62"/>
        <v>0</v>
      </c>
      <c r="I76" s="26">
        <f t="shared" si="62"/>
        <v>0</v>
      </c>
      <c r="J76" s="26">
        <f t="shared" si="62"/>
        <v>0</v>
      </c>
      <c r="K76" s="26">
        <f t="shared" si="62"/>
        <v>1407.03</v>
      </c>
      <c r="L76" s="26">
        <f t="shared" si="62"/>
        <v>2630.4490000000001</v>
      </c>
      <c r="M76" s="26">
        <f t="shared" ref="M76:P76" si="63">M56+M66</f>
        <v>1469.4360000000001</v>
      </c>
      <c r="N76" s="26">
        <f t="shared" ref="N76" si="64">N56+N66</f>
        <v>928.22400000000005</v>
      </c>
      <c r="O76" s="26"/>
      <c r="P76" s="26">
        <f t="shared" si="63"/>
        <v>1689.6379999999999</v>
      </c>
      <c r="Q76" s="39">
        <f t="shared" si="62"/>
        <v>1805.498</v>
      </c>
      <c r="R76" s="211">
        <f t="shared" si="47"/>
        <v>6.8570900985891733E-2</v>
      </c>
      <c r="T76" s="216"/>
      <c r="U76" s="217"/>
      <c r="V76" s="217">
        <f>M76/M75</f>
        <v>0.99584026284008809</v>
      </c>
      <c r="W76" s="217">
        <f>N76/N75</f>
        <v>0.97818788056341832</v>
      </c>
      <c r="X76" s="217"/>
      <c r="Y76" s="217">
        <f t="shared" ref="Y76:Z76" si="65">P76/P75</f>
        <v>0.99755693787135968</v>
      </c>
      <c r="Z76" s="222">
        <f t="shared" si="65"/>
        <v>0.99612253838013909</v>
      </c>
    </row>
    <row r="77" spans="1:26" ht="20.100000000000001" customHeight="1">
      <c r="A77" s="16"/>
      <c r="C77" t="s">
        <v>47</v>
      </c>
      <c r="D77" s="17">
        <f>D57+D67</f>
        <v>0</v>
      </c>
      <c r="E77" s="26">
        <f t="shared" si="62"/>
        <v>0</v>
      </c>
      <c r="F77" s="26">
        <f t="shared" si="62"/>
        <v>0</v>
      </c>
      <c r="G77" s="26">
        <f t="shared" si="62"/>
        <v>0</v>
      </c>
      <c r="H77" s="26">
        <f t="shared" si="62"/>
        <v>0</v>
      </c>
      <c r="I77" s="26">
        <f t="shared" si="62"/>
        <v>0</v>
      </c>
      <c r="J77" s="26">
        <f t="shared" si="62"/>
        <v>0</v>
      </c>
      <c r="K77" s="26">
        <f t="shared" si="62"/>
        <v>0.51100000000000001</v>
      </c>
      <c r="L77" s="26">
        <f t="shared" si="62"/>
        <v>0.8879999999999999</v>
      </c>
      <c r="M77" s="26">
        <f t="shared" ref="M77:P77" si="66">M57+M67</f>
        <v>6.1379999999999999</v>
      </c>
      <c r="N77" s="26">
        <f t="shared" ref="N77" si="67">N57+N67</f>
        <v>20.698</v>
      </c>
      <c r="O77" s="26"/>
      <c r="P77" s="26">
        <f t="shared" si="66"/>
        <v>4.1379999999999999</v>
      </c>
      <c r="Q77" s="39">
        <f t="shared" si="62"/>
        <v>7.0280000000000005</v>
      </c>
      <c r="R77" s="211">
        <f t="shared" si="47"/>
        <v>0.69840502658289039</v>
      </c>
      <c r="T77" s="216"/>
      <c r="U77" s="217"/>
      <c r="V77" s="217">
        <f>M77/M75</f>
        <v>4.1597371599120065E-3</v>
      </c>
      <c r="W77" s="217">
        <f>N77/N75</f>
        <v>2.181211943658172E-2</v>
      </c>
      <c r="X77" s="217"/>
      <c r="Y77" s="217">
        <f t="shared" ref="Y77:Z77" si="68">P77/P75</f>
        <v>2.4430621286403872E-3</v>
      </c>
      <c r="Z77" s="222">
        <f t="shared" si="68"/>
        <v>3.8774616198609013E-3</v>
      </c>
    </row>
    <row r="78" spans="1:26" ht="20.100000000000001" customHeight="1">
      <c r="A78" s="70"/>
      <c r="B78" s="275" t="s">
        <v>106</v>
      </c>
      <c r="C78" s="275"/>
      <c r="D78" s="272">
        <f>SUM(D79:D80)</f>
        <v>2604.2129999999997</v>
      </c>
      <c r="E78" s="273">
        <f t="shared" ref="E78:Q78" si="69">SUM(E79:E80)</f>
        <v>1590.366</v>
      </c>
      <c r="F78" s="273">
        <f t="shared" si="69"/>
        <v>1970.384</v>
      </c>
      <c r="G78" s="273">
        <f t="shared" si="69"/>
        <v>2601.8319999999999</v>
      </c>
      <c r="H78" s="273">
        <f t="shared" si="69"/>
        <v>2216.7539999999999</v>
      </c>
      <c r="I78" s="273">
        <f t="shared" si="69"/>
        <v>2638.9369999999999</v>
      </c>
      <c r="J78" s="273">
        <f t="shared" si="69"/>
        <v>2665.3239999999996</v>
      </c>
      <c r="K78" s="273">
        <f t="shared" si="69"/>
        <v>1056.068</v>
      </c>
      <c r="L78" s="273">
        <f t="shared" si="69"/>
        <v>2032.8719999999998</v>
      </c>
      <c r="M78" s="273">
        <f t="shared" ref="M78:P78" si="70">SUM(M79:M80)</f>
        <v>2210.2979999999998</v>
      </c>
      <c r="N78" s="273">
        <f t="shared" ref="N78" si="71">SUM(N79:N80)</f>
        <v>1863.347</v>
      </c>
      <c r="O78" s="273"/>
      <c r="P78" s="273">
        <f t="shared" si="70"/>
        <v>6379.4479999999994</v>
      </c>
      <c r="Q78" s="274">
        <f t="shared" si="69"/>
        <v>7230.0839999999998</v>
      </c>
      <c r="R78" s="83">
        <f t="shared" si="47"/>
        <v>0.13334006327820219</v>
      </c>
      <c r="T78" s="305">
        <f>D78/D71</f>
        <v>0.32597349391346864</v>
      </c>
      <c r="U78" s="306">
        <f>I78/I71</f>
        <v>0.69401056425536733</v>
      </c>
      <c r="V78" s="306">
        <f>M78/M71</f>
        <v>0.37764402742521985</v>
      </c>
      <c r="W78" s="306">
        <f>N78/N71</f>
        <v>0.44829906637391909</v>
      </c>
      <c r="X78" s="306"/>
      <c r="Y78" s="306">
        <f t="shared" ref="Y78:Z78" si="72">P78/P71</f>
        <v>1.7839709483996284</v>
      </c>
      <c r="Z78" s="307">
        <f t="shared" si="72"/>
        <v>0.78489834056180485</v>
      </c>
    </row>
    <row r="79" spans="1:26" ht="20.100000000000001" customHeight="1">
      <c r="A79" s="75"/>
      <c r="B79" s="76"/>
      <c r="C79" s="76" t="s">
        <v>46</v>
      </c>
      <c r="D79" s="265">
        <f>D59+D69</f>
        <v>1826.057</v>
      </c>
      <c r="E79" s="79">
        <f t="shared" ref="E79:Q80" si="73">E59+E69</f>
        <v>909.40899999999999</v>
      </c>
      <c r="F79" s="79">
        <f t="shared" si="73"/>
        <v>1393.46</v>
      </c>
      <c r="G79" s="79">
        <f t="shared" si="73"/>
        <v>1762.4359999999999</v>
      </c>
      <c r="H79" s="79">
        <f t="shared" si="73"/>
        <v>1188.4190000000001</v>
      </c>
      <c r="I79" s="79">
        <f t="shared" si="73"/>
        <v>1564.444</v>
      </c>
      <c r="J79" s="79">
        <f t="shared" si="73"/>
        <v>1370.633</v>
      </c>
      <c r="K79" s="79">
        <f t="shared" si="73"/>
        <v>177.58700000000002</v>
      </c>
      <c r="L79" s="79">
        <f t="shared" si="73"/>
        <v>238.54299999999998</v>
      </c>
      <c r="M79" s="79">
        <f t="shared" ref="M79:P79" si="74">M59+M69</f>
        <v>28.853999999999999</v>
      </c>
      <c r="N79" s="79">
        <f t="shared" ref="N79" si="75">N59+N69</f>
        <v>1.637</v>
      </c>
      <c r="O79" s="79"/>
      <c r="P79" s="79">
        <f t="shared" si="74"/>
        <v>1.4950000000000001</v>
      </c>
      <c r="Q79" s="266">
        <f t="shared" si="73"/>
        <v>5.4399999999999995</v>
      </c>
      <c r="R79" s="313">
        <f t="shared" ref="R79:R80" si="76">(Q79-P79)/P79</f>
        <v>2.6387959866220729</v>
      </c>
      <c r="T79" s="308">
        <f>D79/D78</f>
        <v>0.70119341236680721</v>
      </c>
      <c r="U79" s="309">
        <f>I79/I78</f>
        <v>0.59283112859458187</v>
      </c>
      <c r="V79" s="309">
        <f>M79/M78</f>
        <v>1.3054348327691562E-2</v>
      </c>
      <c r="W79" s="309">
        <f>N79/N78</f>
        <v>8.7852665123565289E-4</v>
      </c>
      <c r="X79" s="309"/>
      <c r="Y79" s="309">
        <f t="shared" ref="Y79:Z79" si="77">P79/P78</f>
        <v>2.3434629453833626E-4</v>
      </c>
      <c r="Z79" s="310">
        <f t="shared" si="77"/>
        <v>7.5241172854976503E-4</v>
      </c>
    </row>
    <row r="80" spans="1:26" ht="20.100000000000001" customHeight="1" thickBot="1">
      <c r="A80" s="34"/>
      <c r="B80" s="15"/>
      <c r="C80" s="15" t="s">
        <v>47</v>
      </c>
      <c r="D80" s="40">
        <f>D60+D70</f>
        <v>778.15599999999995</v>
      </c>
      <c r="E80" s="30">
        <f t="shared" si="73"/>
        <v>680.95699999999999</v>
      </c>
      <c r="F80" s="30">
        <f t="shared" si="73"/>
        <v>576.92399999999998</v>
      </c>
      <c r="G80" s="30">
        <f t="shared" si="73"/>
        <v>839.39599999999996</v>
      </c>
      <c r="H80" s="30">
        <f t="shared" si="73"/>
        <v>1028.335</v>
      </c>
      <c r="I80" s="30">
        <f t="shared" si="73"/>
        <v>1074.4929999999999</v>
      </c>
      <c r="J80" s="30">
        <f t="shared" si="73"/>
        <v>1294.6909999999998</v>
      </c>
      <c r="K80" s="30">
        <f t="shared" si="73"/>
        <v>878.48099999999999</v>
      </c>
      <c r="L80" s="30">
        <f t="shared" si="73"/>
        <v>1794.329</v>
      </c>
      <c r="M80" s="30">
        <f t="shared" ref="M80:P80" si="78">M60+M70</f>
        <v>2181.444</v>
      </c>
      <c r="N80" s="30">
        <f t="shared" ref="N80" si="79">N60+N70</f>
        <v>1861.71</v>
      </c>
      <c r="O80" s="30"/>
      <c r="P80" s="30">
        <f t="shared" si="78"/>
        <v>6377.9529999999995</v>
      </c>
      <c r="Q80" s="41">
        <f t="shared" si="73"/>
        <v>7224.6440000000002</v>
      </c>
      <c r="R80" s="212">
        <f t="shared" si="76"/>
        <v>0.13275278133909121</v>
      </c>
      <c r="T80" s="311">
        <f>D80/D78</f>
        <v>0.29880658763319284</v>
      </c>
      <c r="U80" s="230">
        <f>I80/I78</f>
        <v>0.40716887140541813</v>
      </c>
      <c r="V80" s="230">
        <f>M80/M78</f>
        <v>0.98694565167230852</v>
      </c>
      <c r="W80" s="230">
        <f>N80/N78</f>
        <v>0.99912147334876433</v>
      </c>
      <c r="X80" s="230"/>
      <c r="Y80" s="230">
        <f t="shared" ref="Y80:Z80" si="80">P80/P78</f>
        <v>0.99976565370546167</v>
      </c>
      <c r="Z80" s="312">
        <f t="shared" si="80"/>
        <v>0.99924758827145033</v>
      </c>
    </row>
    <row r="81" spans="1:26" ht="6.75" customHeight="1" thickBot="1">
      <c r="R81" s="18"/>
      <c r="T81" s="3"/>
      <c r="U81" s="3"/>
      <c r="V81" s="3"/>
      <c r="W81" s="3"/>
      <c r="X81" s="3"/>
      <c r="Y81" s="3"/>
      <c r="Z81" s="3"/>
    </row>
    <row r="82" spans="1:26" ht="20.100000000000001" customHeight="1" thickBot="1">
      <c r="A82" s="116"/>
      <c r="B82" s="43" t="s">
        <v>46</v>
      </c>
      <c r="C82" s="43"/>
      <c r="D82" s="132">
        <f>SUM(D83:D85)</f>
        <v>4465.116</v>
      </c>
      <c r="E82" s="138">
        <f t="shared" ref="E82:Q82" si="81">SUM(E83:E85)</f>
        <v>3324.3940000000002</v>
      </c>
      <c r="F82" s="138">
        <f t="shared" si="81"/>
        <v>2898.346</v>
      </c>
      <c r="G82" s="138">
        <f t="shared" si="81"/>
        <v>2446.8139999999999</v>
      </c>
      <c r="H82" s="138">
        <f t="shared" si="81"/>
        <v>1391.3420000000001</v>
      </c>
      <c r="I82" s="138">
        <f t="shared" si="81"/>
        <v>1741.7069999999999</v>
      </c>
      <c r="J82" s="138">
        <f t="shared" si="81"/>
        <v>1564.164</v>
      </c>
      <c r="K82" s="138">
        <f t="shared" si="81"/>
        <v>1768.104</v>
      </c>
      <c r="L82" s="138">
        <f t="shared" si="81"/>
        <v>3003.3680000000004</v>
      </c>
      <c r="M82" s="138">
        <f t="shared" ref="M82:P82" si="82">SUM(M83:M85)</f>
        <v>1690.3420000000003</v>
      </c>
      <c r="N82" s="138">
        <f t="shared" ref="N82" si="83">SUM(N83:N85)</f>
        <v>1269.7259999999999</v>
      </c>
      <c r="O82" s="138"/>
      <c r="P82" s="138">
        <f t="shared" si="82"/>
        <v>1892.9379999999999</v>
      </c>
      <c r="Q82" s="44">
        <f t="shared" si="81"/>
        <v>2079.846</v>
      </c>
      <c r="R82" s="28">
        <f t="shared" ref="R82:R85" si="84">(Q82-P82)/P82</f>
        <v>9.8739631197640995E-2</v>
      </c>
      <c r="T82" s="296">
        <f>D82/D71</f>
        <v>0.55890568983755617</v>
      </c>
      <c r="U82" s="214">
        <f>I82/I71</f>
        <v>0.4580492288514364</v>
      </c>
      <c r="V82" s="214">
        <f>M82/M71</f>
        <v>0.28880610696204817</v>
      </c>
      <c r="W82" s="214">
        <f>N82/N71</f>
        <v>0.30548093315452823</v>
      </c>
      <c r="X82" s="214"/>
      <c r="Y82" s="214">
        <f t="shared" ref="Y82:Z82" si="85">P82/P71</f>
        <v>0.52934774280183738</v>
      </c>
      <c r="Z82" s="215">
        <f t="shared" si="85"/>
        <v>0.22578820301729655</v>
      </c>
    </row>
    <row r="83" spans="1:26" ht="20.100000000000001" customHeight="1">
      <c r="A83" s="16"/>
      <c r="C83" t="s">
        <v>97</v>
      </c>
      <c r="D83" s="25">
        <f>D73</f>
        <v>2639.0589999999997</v>
      </c>
      <c r="E83" s="23">
        <f t="shared" ref="E83:Q83" si="86">E73</f>
        <v>2414.9850000000001</v>
      </c>
      <c r="F83" s="23">
        <f t="shared" si="86"/>
        <v>1504.886</v>
      </c>
      <c r="G83" s="23">
        <f t="shared" si="86"/>
        <v>684.37799999999993</v>
      </c>
      <c r="H83" s="23">
        <f t="shared" si="86"/>
        <v>202.923</v>
      </c>
      <c r="I83" s="23">
        <f t="shared" si="86"/>
        <v>177.26300000000001</v>
      </c>
      <c r="J83" s="23">
        <f t="shared" si="86"/>
        <v>193.53100000000001</v>
      </c>
      <c r="K83" s="23">
        <f t="shared" si="86"/>
        <v>183.48700000000002</v>
      </c>
      <c r="L83" s="23">
        <f t="shared" si="86"/>
        <v>134.376</v>
      </c>
      <c r="M83" s="23">
        <f t="shared" ref="M83:P83" si="87">M73</f>
        <v>192.05200000000002</v>
      </c>
      <c r="N83" s="23">
        <f t="shared" ref="N83" si="88">N73</f>
        <v>339.86500000000001</v>
      </c>
      <c r="O83" s="23"/>
      <c r="P83" s="23">
        <f t="shared" si="87"/>
        <v>201.80500000000001</v>
      </c>
      <c r="Q83" s="45">
        <f t="shared" si="86"/>
        <v>268.90800000000002</v>
      </c>
      <c r="R83" s="211">
        <f t="shared" si="84"/>
        <v>0.33251406060305744</v>
      </c>
      <c r="T83" s="223">
        <f>D83/D82</f>
        <v>0.59103929214828899</v>
      </c>
      <c r="U83" s="224">
        <f>I83/I82</f>
        <v>0.10177544213808638</v>
      </c>
      <c r="V83" s="224">
        <f>M83/M82</f>
        <v>0.11361724432097173</v>
      </c>
      <c r="W83" s="224">
        <f>N83/N82</f>
        <v>0.26766798506134398</v>
      </c>
      <c r="X83" s="224"/>
      <c r="Y83" s="224">
        <f t="shared" ref="Y83:Z83" si="89">P83/P82</f>
        <v>0.106609408232071</v>
      </c>
      <c r="Z83" s="360">
        <f t="shared" si="89"/>
        <v>0.12929226490807494</v>
      </c>
    </row>
    <row r="84" spans="1:26" ht="20.100000000000001" customHeight="1">
      <c r="A84" s="16"/>
      <c r="C84" t="s">
        <v>123</v>
      </c>
      <c r="D84" s="25">
        <f>D76</f>
        <v>0</v>
      </c>
      <c r="E84" s="26">
        <f t="shared" ref="E84:Q84" si="90">E76</f>
        <v>0</v>
      </c>
      <c r="F84" s="26">
        <f t="shared" si="90"/>
        <v>0</v>
      </c>
      <c r="G84" s="26">
        <f t="shared" si="90"/>
        <v>0</v>
      </c>
      <c r="H84" s="26">
        <f t="shared" si="90"/>
        <v>0</v>
      </c>
      <c r="I84" s="26">
        <f t="shared" si="90"/>
        <v>0</v>
      </c>
      <c r="J84" s="26">
        <f t="shared" si="90"/>
        <v>0</v>
      </c>
      <c r="K84" s="26">
        <f t="shared" si="90"/>
        <v>1407.03</v>
      </c>
      <c r="L84" s="26">
        <f t="shared" si="90"/>
        <v>2630.4490000000001</v>
      </c>
      <c r="M84" s="26">
        <f t="shared" ref="M84:P84" si="91">M76</f>
        <v>1469.4360000000001</v>
      </c>
      <c r="N84" s="26">
        <f t="shared" ref="N84" si="92">N76</f>
        <v>928.22400000000005</v>
      </c>
      <c r="O84" s="26"/>
      <c r="P84" s="26">
        <f t="shared" si="91"/>
        <v>1689.6379999999999</v>
      </c>
      <c r="Q84" s="45">
        <f t="shared" si="90"/>
        <v>1805.498</v>
      </c>
      <c r="R84" s="211">
        <f t="shared" si="84"/>
        <v>6.8570900985891733E-2</v>
      </c>
      <c r="T84" s="223">
        <f>D84/D82</f>
        <v>0</v>
      </c>
      <c r="U84" s="217">
        <f>I84/I82</f>
        <v>0</v>
      </c>
      <c r="V84" s="217">
        <f>M84/M82</f>
        <v>0.86931283728381581</v>
      </c>
      <c r="W84" s="217">
        <f>N84/N82</f>
        <v>0.73104276040657601</v>
      </c>
      <c r="X84" s="217"/>
      <c r="Y84" s="217">
        <f t="shared" ref="Y84:Z84" si="93">P84/P82</f>
        <v>0.89260081418408843</v>
      </c>
      <c r="Z84" s="222">
        <f t="shared" si="93"/>
        <v>0.86809215682314944</v>
      </c>
    </row>
    <row r="85" spans="1:26" ht="20.100000000000001" customHeight="1" thickBot="1">
      <c r="A85" s="16"/>
      <c r="C85" t="s">
        <v>106</v>
      </c>
      <c r="D85" s="25">
        <f>D79</f>
        <v>1826.057</v>
      </c>
      <c r="E85" s="26">
        <f t="shared" ref="E85:Q85" si="94">E79</f>
        <v>909.40899999999999</v>
      </c>
      <c r="F85" s="26">
        <f t="shared" si="94"/>
        <v>1393.46</v>
      </c>
      <c r="G85" s="26">
        <f t="shared" si="94"/>
        <v>1762.4359999999999</v>
      </c>
      <c r="H85" s="26">
        <f t="shared" si="94"/>
        <v>1188.4190000000001</v>
      </c>
      <c r="I85" s="26">
        <f t="shared" si="94"/>
        <v>1564.444</v>
      </c>
      <c r="J85" s="26">
        <f t="shared" si="94"/>
        <v>1370.633</v>
      </c>
      <c r="K85" s="26">
        <f t="shared" si="94"/>
        <v>177.58700000000002</v>
      </c>
      <c r="L85" s="26">
        <f t="shared" si="94"/>
        <v>238.54299999999998</v>
      </c>
      <c r="M85" s="26">
        <f t="shared" ref="M85:P85" si="95">M79</f>
        <v>28.853999999999999</v>
      </c>
      <c r="N85" s="26">
        <f t="shared" ref="N85" si="96">N79</f>
        <v>1.637</v>
      </c>
      <c r="O85" s="26"/>
      <c r="P85" s="26">
        <f t="shared" si="95"/>
        <v>1.4950000000000001</v>
      </c>
      <c r="Q85" s="45">
        <f t="shared" si="94"/>
        <v>5.4399999999999995</v>
      </c>
      <c r="R85" s="211">
        <f t="shared" si="84"/>
        <v>2.6387959866220729</v>
      </c>
      <c r="T85" s="223">
        <f>D85/D82</f>
        <v>0.4089607078517109</v>
      </c>
      <c r="U85" s="217">
        <f>I85/I82</f>
        <v>0.89822455786191369</v>
      </c>
      <c r="V85" s="217">
        <f>M85/M82</f>
        <v>1.7069918395212325E-2</v>
      </c>
      <c r="W85" s="217">
        <f>N85/N82</f>
        <v>1.2892545320801498E-3</v>
      </c>
      <c r="X85" s="217"/>
      <c r="Y85" s="217">
        <f t="shared" ref="Y85:Z85" si="97">P85/P82</f>
        <v>7.8977758384056961E-4</v>
      </c>
      <c r="Z85" s="222">
        <f t="shared" si="97"/>
        <v>2.6155782687756687E-3</v>
      </c>
    </row>
    <row r="86" spans="1:26" ht="20.100000000000001" customHeight="1" thickBot="1">
      <c r="A86" s="42"/>
      <c r="B86" s="43" t="s">
        <v>47</v>
      </c>
      <c r="C86" s="43"/>
      <c r="D86" s="132">
        <f>SUM(D87:D89)</f>
        <v>3523.9169999999995</v>
      </c>
      <c r="E86" s="138">
        <f t="shared" ref="E86:Q86" si="98">SUM(E87:E89)</f>
        <v>2232.145</v>
      </c>
      <c r="F86" s="138">
        <f t="shared" si="98"/>
        <v>1843.038</v>
      </c>
      <c r="G86" s="138">
        <f t="shared" si="98"/>
        <v>2026.501</v>
      </c>
      <c r="H86" s="138">
        <f t="shared" si="98"/>
        <v>2106.8589999999999</v>
      </c>
      <c r="I86" s="138">
        <f t="shared" si="98"/>
        <v>2060.7379999999998</v>
      </c>
      <c r="J86" s="138">
        <f t="shared" si="98"/>
        <v>1739.7159999999999</v>
      </c>
      <c r="K86" s="138">
        <f t="shared" si="98"/>
        <v>1530.846</v>
      </c>
      <c r="L86" s="138">
        <f t="shared" si="98"/>
        <v>2737.7109999999998</v>
      </c>
      <c r="M86" s="138">
        <f t="shared" ref="M86:P86" si="99">SUM(M87:M89)</f>
        <v>4162.5190000000002</v>
      </c>
      <c r="N86" s="138">
        <f t="shared" ref="N86" si="100">SUM(N87:N89)</f>
        <v>2886.7560000000003</v>
      </c>
      <c r="O86" s="138"/>
      <c r="P86" s="138">
        <f t="shared" si="99"/>
        <v>7318.5529999999999</v>
      </c>
      <c r="Q86" s="67">
        <f t="shared" si="98"/>
        <v>8463.8629999999994</v>
      </c>
      <c r="R86" s="28">
        <f t="shared" ref="R86:R89" si="101">(Q86-P86)/P86</f>
        <v>0.15649405012165649</v>
      </c>
      <c r="T86" s="296">
        <f>D86/D71</f>
        <v>0.44109431016244394</v>
      </c>
      <c r="U86" s="214">
        <f>I86/I71</f>
        <v>0.5419507711485636</v>
      </c>
      <c r="V86" s="214">
        <f>M86/M71</f>
        <v>0.71119389303795189</v>
      </c>
      <c r="W86" s="214">
        <f>N86/N71</f>
        <v>0.69451906684547182</v>
      </c>
      <c r="X86" s="214"/>
      <c r="Y86" s="214">
        <f t="shared" ref="Y86:Z86" si="102">P86/P71</f>
        <v>2.04658552531864</v>
      </c>
      <c r="Z86" s="215">
        <f t="shared" si="102"/>
        <v>0.91883746073246986</v>
      </c>
    </row>
    <row r="87" spans="1:26" ht="20.100000000000001" customHeight="1">
      <c r="A87" s="16"/>
      <c r="C87" t="s">
        <v>97</v>
      </c>
      <c r="D87" s="25">
        <f>D74</f>
        <v>2745.7609999999995</v>
      </c>
      <c r="E87" s="26">
        <f t="shared" ref="E87:Q87" si="103">E74</f>
        <v>1551.1879999999999</v>
      </c>
      <c r="F87" s="26">
        <f t="shared" si="103"/>
        <v>1266.114</v>
      </c>
      <c r="G87" s="26">
        <f t="shared" si="103"/>
        <v>1187.105</v>
      </c>
      <c r="H87" s="26">
        <f t="shared" si="103"/>
        <v>1078.5239999999999</v>
      </c>
      <c r="I87" s="26">
        <f t="shared" si="103"/>
        <v>986.245</v>
      </c>
      <c r="J87" s="26">
        <f t="shared" si="103"/>
        <v>445.02500000000003</v>
      </c>
      <c r="K87" s="26">
        <f t="shared" si="103"/>
        <v>651.85400000000004</v>
      </c>
      <c r="L87" s="26">
        <f t="shared" si="103"/>
        <v>942.49399999999991</v>
      </c>
      <c r="M87" s="26">
        <f t="shared" ref="M87:P87" si="104">M74</f>
        <v>1974.9369999999999</v>
      </c>
      <c r="N87" s="26">
        <f t="shared" ref="N87" si="105">N74</f>
        <v>1004.3480000000001</v>
      </c>
      <c r="O87" s="26"/>
      <c r="P87" s="26">
        <f t="shared" si="104"/>
        <v>936.46199999999988</v>
      </c>
      <c r="Q87" s="45">
        <f t="shared" si="103"/>
        <v>1232.1909999999996</v>
      </c>
      <c r="R87" s="211">
        <f t="shared" si="101"/>
        <v>0.31579391368790166</v>
      </c>
      <c r="T87" s="223">
        <f>D87/D86</f>
        <v>0.77917868099617549</v>
      </c>
      <c r="U87" s="217">
        <f>I87/I86</f>
        <v>0.47858825333448507</v>
      </c>
      <c r="V87" s="217">
        <f>M87/M86</f>
        <v>0.47445717364893703</v>
      </c>
      <c r="W87" s="217">
        <f>N87/N86</f>
        <v>0.34791579198241901</v>
      </c>
      <c r="X87" s="217"/>
      <c r="Y87" s="217">
        <f t="shared" ref="Y87:Z87" si="106">P87/P86</f>
        <v>0.12795726149691064</v>
      </c>
      <c r="Z87" s="222">
        <f t="shared" si="106"/>
        <v>0.14558257854599013</v>
      </c>
    </row>
    <row r="88" spans="1:26" ht="20.100000000000001" customHeight="1">
      <c r="A88" s="16"/>
      <c r="C88" t="s">
        <v>123</v>
      </c>
      <c r="D88" s="25">
        <f>D77</f>
        <v>0</v>
      </c>
      <c r="E88" s="26">
        <f t="shared" ref="E88:Q88" si="107">E77</f>
        <v>0</v>
      </c>
      <c r="F88" s="26">
        <f t="shared" si="107"/>
        <v>0</v>
      </c>
      <c r="G88" s="26">
        <f t="shared" si="107"/>
        <v>0</v>
      </c>
      <c r="H88" s="26">
        <f t="shared" si="107"/>
        <v>0</v>
      </c>
      <c r="I88" s="26">
        <f t="shared" si="107"/>
        <v>0</v>
      </c>
      <c r="J88" s="26">
        <f t="shared" si="107"/>
        <v>0</v>
      </c>
      <c r="K88" s="26">
        <f t="shared" si="107"/>
        <v>0.51100000000000001</v>
      </c>
      <c r="L88" s="26">
        <f t="shared" si="107"/>
        <v>0.8879999999999999</v>
      </c>
      <c r="M88" s="26">
        <f t="shared" ref="M88:P88" si="108">M77</f>
        <v>6.1379999999999999</v>
      </c>
      <c r="N88" s="26">
        <f t="shared" ref="N88" si="109">N77</f>
        <v>20.698</v>
      </c>
      <c r="O88" s="26"/>
      <c r="P88" s="26">
        <f t="shared" si="108"/>
        <v>4.1379999999999999</v>
      </c>
      <c r="Q88" s="45">
        <f t="shared" si="107"/>
        <v>7.0280000000000005</v>
      </c>
      <c r="R88" s="211">
        <f t="shared" si="101"/>
        <v>0.69840502658289039</v>
      </c>
      <c r="T88" s="223">
        <f>D88/D86</f>
        <v>0</v>
      </c>
      <c r="U88" s="217">
        <f>I88/I86</f>
        <v>0</v>
      </c>
      <c r="V88" s="217">
        <f>M88/M86</f>
        <v>1.4745878637430843E-3</v>
      </c>
      <c r="W88" s="217">
        <f>N88/N86</f>
        <v>7.1699859634828849E-3</v>
      </c>
      <c r="X88" s="217"/>
      <c r="Y88" s="217">
        <f t="shared" ref="Y88:Z88" si="110">P88/P86</f>
        <v>5.6541231579521252E-4</v>
      </c>
      <c r="Z88" s="222">
        <f t="shared" si="110"/>
        <v>8.3035370492173625E-4</v>
      </c>
    </row>
    <row r="89" spans="1:26" ht="20.100000000000001" customHeight="1" thickBot="1">
      <c r="A89" s="34"/>
      <c r="B89" s="15"/>
      <c r="C89" s="99" t="s">
        <v>106</v>
      </c>
      <c r="D89" s="29">
        <f>D80</f>
        <v>778.15599999999995</v>
      </c>
      <c r="E89" s="30">
        <f t="shared" ref="E89:Q89" si="111">E80</f>
        <v>680.95699999999999</v>
      </c>
      <c r="F89" s="30">
        <f t="shared" si="111"/>
        <v>576.92399999999998</v>
      </c>
      <c r="G89" s="30">
        <f t="shared" si="111"/>
        <v>839.39599999999996</v>
      </c>
      <c r="H89" s="30">
        <f t="shared" si="111"/>
        <v>1028.335</v>
      </c>
      <c r="I89" s="30">
        <f t="shared" si="111"/>
        <v>1074.4929999999999</v>
      </c>
      <c r="J89" s="30">
        <f t="shared" si="111"/>
        <v>1294.6909999999998</v>
      </c>
      <c r="K89" s="30">
        <f t="shared" si="111"/>
        <v>878.48099999999999</v>
      </c>
      <c r="L89" s="30">
        <f t="shared" si="111"/>
        <v>1794.329</v>
      </c>
      <c r="M89" s="30">
        <f t="shared" ref="M89:P89" si="112">M80</f>
        <v>2181.444</v>
      </c>
      <c r="N89" s="30">
        <f t="shared" ref="N89" si="113">N80</f>
        <v>1861.71</v>
      </c>
      <c r="O89" s="30"/>
      <c r="P89" s="30">
        <f t="shared" si="112"/>
        <v>6377.9529999999995</v>
      </c>
      <c r="Q89" s="98">
        <f t="shared" si="111"/>
        <v>7224.6440000000002</v>
      </c>
      <c r="R89" s="212">
        <f t="shared" si="101"/>
        <v>0.13275278133909121</v>
      </c>
      <c r="T89" s="229">
        <f>D89/D86</f>
        <v>0.22082131900382446</v>
      </c>
      <c r="U89" s="230">
        <f>I89/I86</f>
        <v>0.52141174666551504</v>
      </c>
      <c r="V89" s="230">
        <f>M89/M86</f>
        <v>0.52406823848731976</v>
      </c>
      <c r="W89" s="230">
        <f>N89/N86</f>
        <v>0.64491422205409799</v>
      </c>
      <c r="X89" s="230"/>
      <c r="Y89" s="230">
        <f t="shared" ref="Y89:Z89" si="114">P89/P86</f>
        <v>0.87147732618729412</v>
      </c>
      <c r="Z89" s="312">
        <f t="shared" si="114"/>
        <v>0.85358706774908821</v>
      </c>
    </row>
    <row r="90" spans="1:26" ht="20.100000000000001" customHeight="1" thickBot="1"/>
    <row r="91" spans="1:26" ht="15" customHeight="1">
      <c r="A91" s="481" t="s">
        <v>71</v>
      </c>
      <c r="B91" s="462"/>
      <c r="C91" s="462"/>
      <c r="D91" s="530" t="s">
        <v>50</v>
      </c>
      <c r="E91" s="531"/>
      <c r="F91" s="531"/>
      <c r="G91" s="531"/>
      <c r="H91" s="531"/>
      <c r="I91" s="531"/>
      <c r="J91" s="531"/>
      <c r="K91" s="531"/>
      <c r="L91" s="531"/>
      <c r="M91" s="531"/>
      <c r="N91" s="531"/>
      <c r="O91" s="531"/>
      <c r="P91" s="531"/>
      <c r="Q91" s="532"/>
      <c r="R91" s="492" t="s">
        <v>175</v>
      </c>
    </row>
    <row r="92" spans="1:26" ht="15.75" customHeight="1">
      <c r="A92" s="490"/>
      <c r="B92" s="463"/>
      <c r="C92" s="463"/>
      <c r="D92" s="533" t="s">
        <v>67</v>
      </c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5"/>
      <c r="R92" s="493"/>
    </row>
    <row r="93" spans="1:26" ht="21.75" customHeight="1" thickBot="1">
      <c r="A93" s="490"/>
      <c r="B93" s="463"/>
      <c r="C93" s="463"/>
      <c r="D93" s="61">
        <v>2010</v>
      </c>
      <c r="E93" s="62">
        <v>2011</v>
      </c>
      <c r="F93" s="62">
        <v>2012</v>
      </c>
      <c r="G93" s="59">
        <v>2013</v>
      </c>
      <c r="H93" s="59">
        <v>2014</v>
      </c>
      <c r="I93" s="59">
        <v>2015</v>
      </c>
      <c r="J93" s="59">
        <v>2016</v>
      </c>
      <c r="K93" s="59">
        <v>2017</v>
      </c>
      <c r="L93" s="59">
        <v>2018</v>
      </c>
      <c r="M93" s="59">
        <v>2019</v>
      </c>
      <c r="N93" s="59">
        <v>2020</v>
      </c>
      <c r="O93" s="59">
        <v>2021</v>
      </c>
      <c r="P93" s="59">
        <v>2022</v>
      </c>
      <c r="Q93" s="60">
        <v>2023</v>
      </c>
      <c r="R93" s="494"/>
    </row>
    <row r="94" spans="1:26" ht="20.100000000000001" customHeight="1" thickBot="1">
      <c r="A94" s="42" t="s">
        <v>44</v>
      </c>
      <c r="B94" s="43"/>
      <c r="C94" s="43"/>
      <c r="D94" s="361">
        <f>(D51/D7)*10</f>
        <v>0.38407436232878683</v>
      </c>
      <c r="E94" s="140">
        <f t="shared" ref="E94:Q94" si="115">(E51/E7)*10</f>
        <v>0.4090511422104226</v>
      </c>
      <c r="F94" s="140">
        <f t="shared" si="115"/>
        <v>0.50954601482500173</v>
      </c>
      <c r="G94" s="140">
        <f t="shared" si="115"/>
        <v>0.63035689194390421</v>
      </c>
      <c r="H94" s="140">
        <f t="shared" si="115"/>
        <v>0.43043966109713749</v>
      </c>
      <c r="I94" s="140">
        <f t="shared" si="115"/>
        <v>0.43971218621113611</v>
      </c>
      <c r="J94" s="140">
        <f t="shared" si="115"/>
        <v>0.46023439539252803</v>
      </c>
      <c r="K94" s="140">
        <f t="shared" si="115"/>
        <v>0.48744438242752919</v>
      </c>
      <c r="L94" s="140">
        <f t="shared" si="115"/>
        <v>0.63498891892897302</v>
      </c>
      <c r="M94" s="140">
        <f t="shared" ref="M94" si="116">(M51/M7)*10</f>
        <v>0.51093065773244573</v>
      </c>
      <c r="N94" s="140">
        <f t="shared" ref="N94:P94" si="117">(N51/N7)*10</f>
        <v>0.54298706469698921</v>
      </c>
      <c r="O94" s="140"/>
      <c r="P94" s="140">
        <f t="shared" si="117"/>
        <v>0.48534811205540573</v>
      </c>
      <c r="Q94" s="362">
        <f t="shared" si="115"/>
        <v>0.5016764901041606</v>
      </c>
      <c r="R94" s="28">
        <f t="shared" ref="R94:R101" si="118">(Q94-P94)/P94</f>
        <v>3.3642611649617113E-2</v>
      </c>
    </row>
    <row r="95" spans="1:26" ht="20.100000000000001" customHeight="1">
      <c r="A95" s="69"/>
      <c r="B95" s="68" t="s">
        <v>97</v>
      </c>
      <c r="C95" s="68"/>
      <c r="D95" s="363">
        <f t="shared" ref="D95:Q95" si="119">(D52/D8)*10</f>
        <v>0.48935316097088188</v>
      </c>
      <c r="E95" s="364">
        <f t="shared" si="119"/>
        <v>0.47863844717910287</v>
      </c>
      <c r="F95" s="364">
        <f t="shared" si="119"/>
        <v>0.6923465488913404</v>
      </c>
      <c r="G95" s="364">
        <f t="shared" si="119"/>
        <v>0.76162566794413644</v>
      </c>
      <c r="H95" s="364">
        <f t="shared" si="119"/>
        <v>1.0113012516606319</v>
      </c>
      <c r="I95" s="364">
        <f t="shared" si="119"/>
        <v>1.4324895855678346</v>
      </c>
      <c r="J95" s="364">
        <f t="shared" si="119"/>
        <v>2.0989161722772547</v>
      </c>
      <c r="K95" s="364">
        <f t="shared" si="119"/>
        <v>2.0725981421627768</v>
      </c>
      <c r="L95" s="364">
        <f t="shared" si="119"/>
        <v>1.7596306251568505</v>
      </c>
      <c r="M95" s="364">
        <f t="shared" si="119"/>
        <v>1.7279906982338673</v>
      </c>
      <c r="N95" s="364">
        <f t="shared" ref="N95:P95" si="120">(N52/N8)*10</f>
        <v>3.097466647126474</v>
      </c>
      <c r="O95" s="364"/>
      <c r="P95" s="364">
        <f t="shared" si="120"/>
        <v>6.0210020568196416</v>
      </c>
      <c r="Q95" s="365">
        <f t="shared" si="119"/>
        <v>5.6923242582883349</v>
      </c>
      <c r="R95" s="81">
        <f t="shared" si="118"/>
        <v>-5.4588554434893834E-2</v>
      </c>
    </row>
    <row r="96" spans="1:26" ht="20.100000000000001" customHeight="1">
      <c r="A96" s="16"/>
      <c r="C96" t="s">
        <v>46</v>
      </c>
      <c r="D96" s="141">
        <f t="shared" ref="D96:Q96" si="121">(D53/D9)*10</f>
        <v>0.44861190505355703</v>
      </c>
      <c r="E96" s="142">
        <f t="shared" si="121"/>
        <v>0.45944209899640531</v>
      </c>
      <c r="F96" s="142">
        <f t="shared" si="121"/>
        <v>0.64281570551979528</v>
      </c>
      <c r="G96" s="142">
        <f t="shared" si="121"/>
        <v>0.78666217612649536</v>
      </c>
      <c r="H96" s="142">
        <f t="shared" si="121"/>
        <v>2.6608532045208895</v>
      </c>
      <c r="I96" s="142">
        <f t="shared" si="121"/>
        <v>1.2662021160160526</v>
      </c>
      <c r="J96" s="142">
        <f t="shared" si="121"/>
        <v>1.8942524296839802</v>
      </c>
      <c r="K96" s="142">
        <f t="shared" si="121"/>
        <v>1.608425813916794</v>
      </c>
      <c r="L96" s="142">
        <f t="shared" si="121"/>
        <v>1.4923702272272941</v>
      </c>
      <c r="M96" s="142">
        <f t="shared" si="121"/>
        <v>2.2123735871505059</v>
      </c>
      <c r="N96" s="142">
        <f t="shared" ref="N96:P96" si="122">(N53/N9)*10</f>
        <v>3.8651784420727298</v>
      </c>
      <c r="O96" s="142"/>
      <c r="P96" s="142">
        <f t="shared" si="122"/>
        <v>3.890957704454304</v>
      </c>
      <c r="Q96" s="366">
        <f t="shared" si="121"/>
        <v>4.1524524158125908</v>
      </c>
      <c r="R96" s="211">
        <f t="shared" si="118"/>
        <v>6.7205745017205415E-2</v>
      </c>
    </row>
    <row r="97" spans="1:18" ht="20.100000000000001" customHeight="1">
      <c r="A97" s="16"/>
      <c r="C97" t="s">
        <v>47</v>
      </c>
      <c r="D97" s="141">
        <f t="shared" ref="D97:Q97" si="123">(D54/D10)*10</f>
        <v>0.53674527203147926</v>
      </c>
      <c r="E97" s="142">
        <f t="shared" si="123"/>
        <v>0.5124336730643555</v>
      </c>
      <c r="F97" s="142">
        <f t="shared" si="123"/>
        <v>0.7647841602566986</v>
      </c>
      <c r="G97" s="142">
        <f t="shared" si="123"/>
        <v>0.74789607681596726</v>
      </c>
      <c r="H97" s="142">
        <f t="shared" si="123"/>
        <v>0.90413322155825671</v>
      </c>
      <c r="I97" s="142">
        <f t="shared" si="123"/>
        <v>1.4693570513401235</v>
      </c>
      <c r="J97" s="142">
        <f t="shared" si="123"/>
        <v>2.193010662537112</v>
      </c>
      <c r="K97" s="142">
        <f t="shared" si="123"/>
        <v>2.255977364972503</v>
      </c>
      <c r="L97" s="142">
        <f t="shared" si="123"/>
        <v>1.8063010298081954</v>
      </c>
      <c r="M97" s="142">
        <f t="shared" si="123"/>
        <v>1.6929851035016448</v>
      </c>
      <c r="N97" s="142">
        <f t="shared" ref="N97:P97" si="124">(N54/N10)*10</f>
        <v>2.8986055209984962</v>
      </c>
      <c r="O97" s="142"/>
      <c r="P97" s="142">
        <f t="shared" si="124"/>
        <v>6.8348570878644965</v>
      </c>
      <c r="Q97" s="366">
        <f t="shared" si="123"/>
        <v>6.1662595693473623</v>
      </c>
      <c r="R97" s="211">
        <f t="shared" si="118"/>
        <v>-9.7821726178335192E-2</v>
      </c>
    </row>
    <row r="98" spans="1:18" ht="20.100000000000001" customHeight="1">
      <c r="A98" s="264"/>
      <c r="B98" s="536" t="s">
        <v>105</v>
      </c>
      <c r="C98" s="537"/>
      <c r="D98" s="367"/>
      <c r="E98" s="143"/>
      <c r="F98" s="143"/>
      <c r="G98" s="143"/>
      <c r="H98" s="143"/>
      <c r="I98" s="143"/>
      <c r="J98" s="143"/>
      <c r="K98" s="143">
        <f t="shared" ref="K98:Q98" si="125">(K55/K11)*10</f>
        <v>0.29115859334469107</v>
      </c>
      <c r="L98" s="143">
        <f t="shared" si="125"/>
        <v>0.4934514939857636</v>
      </c>
      <c r="M98" s="143">
        <f t="shared" si="125"/>
        <v>0.25520405096007603</v>
      </c>
      <c r="N98" s="143">
        <f t="shared" ref="N98:P98" si="126">(N55/N11)*10</f>
        <v>0.28639698669910152</v>
      </c>
      <c r="O98" s="143"/>
      <c r="P98" s="143">
        <f t="shared" si="126"/>
        <v>0.36204512867340577</v>
      </c>
      <c r="Q98" s="368">
        <f t="shared" si="125"/>
        <v>0.34047983204863919</v>
      </c>
      <c r="R98" s="83">
        <f t="shared" si="118"/>
        <v>-5.956521692139722E-2</v>
      </c>
    </row>
    <row r="99" spans="1:18" ht="20.100000000000001" customHeight="1">
      <c r="A99" s="16"/>
      <c r="C99" t="s">
        <v>46</v>
      </c>
      <c r="D99" s="141"/>
      <c r="E99" s="142"/>
      <c r="F99" s="142"/>
      <c r="G99" s="142"/>
      <c r="H99" s="142"/>
      <c r="I99" s="142"/>
      <c r="J99" s="142"/>
      <c r="K99" s="142">
        <f t="shared" ref="K99:Q99" si="127">(K56/K12)*10</f>
        <v>0.29105770639005946</v>
      </c>
      <c r="L99" s="142">
        <f t="shared" si="127"/>
        <v>0.49329051877428287</v>
      </c>
      <c r="M99" s="142">
        <f t="shared" si="127"/>
        <v>0.25429085842088106</v>
      </c>
      <c r="N99" s="142">
        <f t="shared" ref="N99:P99" si="128">(N56/N12)*10</f>
        <v>0.28166408739189808</v>
      </c>
      <c r="O99" s="142"/>
      <c r="P99" s="142">
        <f t="shared" si="128"/>
        <v>0.36117290486056913</v>
      </c>
      <c r="Q99" s="366">
        <f t="shared" si="127"/>
        <v>0.33918193472370217</v>
      </c>
      <c r="R99" s="211">
        <f t="shared" si="118"/>
        <v>-6.0887651983076024E-2</v>
      </c>
    </row>
    <row r="100" spans="1:18" ht="20.100000000000001" customHeight="1">
      <c r="A100" s="16"/>
      <c r="C100" t="s">
        <v>47</v>
      </c>
      <c r="D100" s="141"/>
      <c r="E100" s="142"/>
      <c r="F100" s="142"/>
      <c r="G100" s="142"/>
      <c r="H100" s="142"/>
      <c r="I100" s="142"/>
      <c r="J100" s="142"/>
      <c r="K100" s="142">
        <f t="shared" ref="K100:Q100" si="129">(K57/K13)*10</f>
        <v>6.3874999999999993</v>
      </c>
      <c r="L100" s="142">
        <f t="shared" si="129"/>
        <v>14.8</v>
      </c>
      <c r="M100" s="142">
        <f t="shared" si="129"/>
        <v>1.8192056905749852</v>
      </c>
      <c r="N100" s="142">
        <f t="shared" ref="N100:P100" si="130">(N57/N13)*10</f>
        <v>1.1621560920830996</v>
      </c>
      <c r="O100" s="142"/>
      <c r="P100" s="142">
        <f t="shared" si="130"/>
        <v>26.025157232704402</v>
      </c>
      <c r="Q100" s="366">
        <f t="shared" si="129"/>
        <v>20.079999999999998</v>
      </c>
      <c r="R100" s="211">
        <f t="shared" si="118"/>
        <v>-0.22843885935234418</v>
      </c>
    </row>
    <row r="101" spans="1:18" ht="20.100000000000001" customHeight="1">
      <c r="A101" s="70"/>
      <c r="B101" s="71" t="s">
        <v>106</v>
      </c>
      <c r="C101" s="71"/>
      <c r="D101" s="367">
        <f t="shared" ref="D101:Q101" si="131">(D58/D14)*10</f>
        <v>0.26623778032837281</v>
      </c>
      <c r="E101" s="143">
        <f t="shared" si="131"/>
        <v>0.30064061411846371</v>
      </c>
      <c r="F101" s="143">
        <f t="shared" si="131"/>
        <v>0.37305243942706556</v>
      </c>
      <c r="G101" s="143">
        <f t="shared" si="131"/>
        <v>0.5608495284959919</v>
      </c>
      <c r="H101" s="143">
        <f t="shared" si="131"/>
        <v>0.32562360461705303</v>
      </c>
      <c r="I101" s="143">
        <f t="shared" si="131"/>
        <v>0.34234749241728091</v>
      </c>
      <c r="J101" s="143">
        <f t="shared" si="131"/>
        <v>0.38937647148883542</v>
      </c>
      <c r="K101" s="143">
        <f t="shared" si="131"/>
        <v>0.69030323669928184</v>
      </c>
      <c r="L101" s="143">
        <f t="shared" si="131"/>
        <v>0.65919344461592511</v>
      </c>
      <c r="M101" s="143">
        <f t="shared" si="131"/>
        <v>0.50203387158796442</v>
      </c>
      <c r="N101" s="143">
        <f t="shared" ref="N101:P101" si="132">(N58/N14)*10</f>
        <v>0.49491886061014673</v>
      </c>
      <c r="O101" s="143"/>
      <c r="P101" s="143">
        <f t="shared" si="132"/>
        <v>0.45292833208909256</v>
      </c>
      <c r="Q101" s="368">
        <f t="shared" si="131"/>
        <v>0.47120722670982695</v>
      </c>
      <c r="R101" s="83">
        <f t="shared" si="118"/>
        <v>4.0357145547562867E-2</v>
      </c>
    </row>
    <row r="102" spans="1:18" ht="20.100000000000001" customHeight="1">
      <c r="A102" s="16"/>
      <c r="C102" t="s">
        <v>46</v>
      </c>
      <c r="D102" s="141">
        <f t="shared" ref="D102:Q102" si="133">(D59/D15)*10</f>
        <v>0.24465982292594637</v>
      </c>
      <c r="E102" s="142">
        <f t="shared" si="133"/>
        <v>0.23843456957663733</v>
      </c>
      <c r="F102" s="142">
        <f t="shared" si="133"/>
        <v>0.34862620818648377</v>
      </c>
      <c r="G102" s="142">
        <f t="shared" si="133"/>
        <v>0.54264581230023368</v>
      </c>
      <c r="H102" s="142">
        <f t="shared" si="133"/>
        <v>0.27197899085140836</v>
      </c>
      <c r="I102" s="142">
        <f t="shared" si="133"/>
        <v>0.30438934961503067</v>
      </c>
      <c r="J102" s="142">
        <f t="shared" si="133"/>
        <v>0.29918103727711209</v>
      </c>
      <c r="K102" s="142">
        <f t="shared" si="133"/>
        <v>1.4218220830898074</v>
      </c>
      <c r="L102" s="142">
        <f t="shared" si="133"/>
        <v>0.60740312584346323</v>
      </c>
      <c r="M102" s="142">
        <f t="shared" si="133"/>
        <v>0.27618883528600963</v>
      </c>
      <c r="N102" s="142">
        <f t="shared" ref="N102:P102" si="134">(N59/N15)*10</f>
        <v>2.7512605042016807</v>
      </c>
      <c r="O102" s="142"/>
      <c r="P102" s="142">
        <f t="shared" si="134"/>
        <v>1.9775132275132279</v>
      </c>
      <c r="Q102" s="366">
        <f t="shared" si="133"/>
        <v>12.279909706546274</v>
      </c>
      <c r="R102" s="211">
        <f t="shared" ref="R102:R107" si="135">(Q102-P102)/P102</f>
        <v>5.209773737892295</v>
      </c>
    </row>
    <row r="103" spans="1:18" ht="20.100000000000001" customHeight="1" thickBot="1">
      <c r="A103" s="16"/>
      <c r="C103" t="s">
        <v>47</v>
      </c>
      <c r="D103" s="141">
        <f t="shared" ref="D103:Q103" si="136">(D60/D16)*10</f>
        <v>0.33619110993738316</v>
      </c>
      <c r="E103" s="142">
        <f t="shared" si="136"/>
        <v>0.46140237234067061</v>
      </c>
      <c r="F103" s="142">
        <f t="shared" si="136"/>
        <v>0.44922510134850463</v>
      </c>
      <c r="G103" s="142">
        <f t="shared" si="136"/>
        <v>0.60334638170142474</v>
      </c>
      <c r="H103" s="142">
        <f t="shared" si="136"/>
        <v>0.42176094273056208</v>
      </c>
      <c r="I103" s="142">
        <f t="shared" si="136"/>
        <v>0.41813377643998312</v>
      </c>
      <c r="J103" s="142">
        <f t="shared" si="136"/>
        <v>0.57190418870716586</v>
      </c>
      <c r="K103" s="142">
        <f t="shared" si="136"/>
        <v>0.62527118209771093</v>
      </c>
      <c r="L103" s="142">
        <f t="shared" si="136"/>
        <v>0.6668760495901358</v>
      </c>
      <c r="M103" s="142">
        <f t="shared" si="136"/>
        <v>0.50752323929817389</v>
      </c>
      <c r="N103" s="142">
        <f t="shared" ref="N103:P103" si="137">(N60/N16)*10</f>
        <v>0.49455675341804389</v>
      </c>
      <c r="O103" s="142"/>
      <c r="P103" s="142">
        <f t="shared" si="137"/>
        <v>0.45284649633179552</v>
      </c>
      <c r="Q103" s="366">
        <f t="shared" si="136"/>
        <v>0.47086627957487381</v>
      </c>
      <c r="R103" s="211">
        <f t="shared" si="135"/>
        <v>3.9792254967288956E-2</v>
      </c>
    </row>
    <row r="104" spans="1:18" ht="20.100000000000001" customHeight="1" thickBot="1">
      <c r="A104" s="42" t="s">
        <v>49</v>
      </c>
      <c r="B104" s="43"/>
      <c r="C104" s="43"/>
      <c r="D104" s="361">
        <f t="shared" ref="D104:Q104" si="138">(D61/D17)*10</f>
        <v>3.2828033850957188</v>
      </c>
      <c r="E104" s="140">
        <f t="shared" si="138"/>
        <v>18.505136986301366</v>
      </c>
      <c r="F104" s="140">
        <f t="shared" si="138"/>
        <v>2.8301269467347208</v>
      </c>
      <c r="G104" s="140">
        <f t="shared" si="138"/>
        <v>102.00000000000001</v>
      </c>
      <c r="H104" s="140">
        <f t="shared" si="138"/>
        <v>4.5717625058438518</v>
      </c>
      <c r="I104" s="140">
        <f t="shared" si="138"/>
        <v>7.836242109171927</v>
      </c>
      <c r="J104" s="140">
        <f t="shared" si="138"/>
        <v>2.6883157240522064</v>
      </c>
      <c r="K104" s="140">
        <f t="shared" si="138"/>
        <v>18.60869565217391</v>
      </c>
      <c r="L104" s="140">
        <f t="shared" si="138"/>
        <v>1.5898896546229535</v>
      </c>
      <c r="M104" s="140">
        <f t="shared" si="138"/>
        <v>6.0547463586137624</v>
      </c>
      <c r="N104" s="140">
        <f t="shared" ref="N104:P104" si="139">(N61/N17)*10</f>
        <v>9.3378781105647448</v>
      </c>
      <c r="O104" s="140"/>
      <c r="P104" s="140">
        <f t="shared" si="139"/>
        <v>4.4461876372764362</v>
      </c>
      <c r="Q104" s="362">
        <f t="shared" si="138"/>
        <v>6.7854378672782012</v>
      </c>
      <c r="R104" s="28">
        <f t="shared" si="135"/>
        <v>0.52612494587266223</v>
      </c>
    </row>
    <row r="105" spans="1:18" ht="20.100000000000001" customHeight="1">
      <c r="A105" s="69"/>
      <c r="B105" s="68" t="s">
        <v>97</v>
      </c>
      <c r="C105" s="68"/>
      <c r="D105" s="363">
        <f t="shared" ref="D105:Q105" si="140">(D62/D18)*10</f>
        <v>4.8796346782987996</v>
      </c>
      <c r="E105" s="364">
        <f t="shared" si="140"/>
        <v>18.505136986301366</v>
      </c>
      <c r="F105" s="364">
        <f t="shared" si="140"/>
        <v>3.0049243505566654</v>
      </c>
      <c r="G105" s="364">
        <f t="shared" si="140"/>
        <v>102.00000000000001</v>
      </c>
      <c r="H105" s="364">
        <f t="shared" si="140"/>
        <v>4.5717625058438518</v>
      </c>
      <c r="I105" s="364">
        <f t="shared" si="140"/>
        <v>9.2596916798911799</v>
      </c>
      <c r="J105" s="364">
        <f t="shared" si="140"/>
        <v>2.6883157240522064</v>
      </c>
      <c r="K105" s="364">
        <f t="shared" si="140"/>
        <v>18.60869565217391</v>
      </c>
      <c r="L105" s="364">
        <f t="shared" si="140"/>
        <v>10.073436083408884</v>
      </c>
      <c r="M105" s="364">
        <f t="shared" si="140"/>
        <v>6.0547463586137624</v>
      </c>
      <c r="N105" s="364">
        <f t="shared" ref="N105:P105" si="141">(N62/N18)*10</f>
        <v>7.3385927827268604</v>
      </c>
      <c r="O105" s="364"/>
      <c r="P105" s="364">
        <f t="shared" si="141"/>
        <v>4.4461876372764362</v>
      </c>
      <c r="Q105" s="365">
        <f t="shared" si="140"/>
        <v>6.7854378672782012</v>
      </c>
      <c r="R105" s="81">
        <f t="shared" si="135"/>
        <v>0.52612494587266223</v>
      </c>
    </row>
    <row r="106" spans="1:18" ht="20.100000000000001" customHeight="1">
      <c r="A106" s="16"/>
      <c r="C106" t="s">
        <v>46</v>
      </c>
      <c r="D106" s="141">
        <f t="shared" ref="D106:Q106" si="142">(D63/D19)*10</f>
        <v>11.406249999999998</v>
      </c>
      <c r="E106" s="142">
        <f t="shared" si="142"/>
        <v>122.99999999999999</v>
      </c>
      <c r="F106" s="142">
        <f t="shared" si="142"/>
        <v>3.2250000000000001</v>
      </c>
      <c r="G106" s="142" t="e">
        <f t="shared" si="142"/>
        <v>#DIV/0!</v>
      </c>
      <c r="H106" s="142">
        <f t="shared" si="142"/>
        <v>1.3466104940635772</v>
      </c>
      <c r="I106" s="142">
        <f t="shared" si="142"/>
        <v>7.6434426229508183</v>
      </c>
      <c r="J106" s="142">
        <f t="shared" si="142"/>
        <v>2.640642044569113</v>
      </c>
      <c r="K106" s="142">
        <f t="shared" si="142"/>
        <v>1</v>
      </c>
      <c r="L106" s="142"/>
      <c r="M106" s="142">
        <f t="shared" si="142"/>
        <v>4.4507658643326033</v>
      </c>
      <c r="N106" s="142">
        <f t="shared" ref="N106:P106" si="143">(N63/N19)*10</f>
        <v>8.4853700516351118</v>
      </c>
      <c r="O106" s="142"/>
      <c r="P106" s="142">
        <f t="shared" si="143"/>
        <v>4.0040816326530617</v>
      </c>
      <c r="Q106" s="366">
        <f t="shared" si="142"/>
        <v>101.19895287958117</v>
      </c>
      <c r="R106" s="27">
        <f t="shared" si="135"/>
        <v>24.273948476551869</v>
      </c>
    </row>
    <row r="107" spans="1:18" ht="20.100000000000001" customHeight="1">
      <c r="A107" s="16"/>
      <c r="C107" t="s">
        <v>47</v>
      </c>
      <c r="D107" s="141">
        <f t="shared" ref="D107:Q107" si="144">(D64/D20)*10</f>
        <v>4.7042273236282197</v>
      </c>
      <c r="E107" s="142">
        <f t="shared" si="144"/>
        <v>18.325900514579757</v>
      </c>
      <c r="F107" s="142">
        <f t="shared" si="144"/>
        <v>3.004294302891497</v>
      </c>
      <c r="G107" s="142">
        <f t="shared" si="144"/>
        <v>102.00000000000001</v>
      </c>
      <c r="H107" s="142">
        <f t="shared" si="144"/>
        <v>5.9882253994953754</v>
      </c>
      <c r="I107" s="142">
        <f t="shared" si="144"/>
        <v>9.354331653467721</v>
      </c>
      <c r="J107" s="142">
        <f t="shared" si="144"/>
        <v>18.789473684210524</v>
      </c>
      <c r="K107" s="142">
        <f t="shared" si="144"/>
        <v>19.409090909090907</v>
      </c>
      <c r="L107" s="142">
        <f t="shared" si="144"/>
        <v>10.073436083408884</v>
      </c>
      <c r="M107" s="142">
        <f t="shared" si="144"/>
        <v>9.6016129032258064</v>
      </c>
      <c r="N107" s="142">
        <f t="shared" ref="N107:P107" si="145">(N64/N20)*10</f>
        <v>7.0945797472990293</v>
      </c>
      <c r="O107" s="142"/>
      <c r="P107" s="142">
        <f t="shared" si="145"/>
        <v>4.4830047586675743</v>
      </c>
      <c r="Q107" s="366">
        <f t="shared" si="144"/>
        <v>4.1280577659888005</v>
      </c>
      <c r="R107" s="27">
        <f t="shared" si="135"/>
        <v>-7.917613560246814E-2</v>
      </c>
    </row>
    <row r="108" spans="1:18" ht="20.100000000000001" customHeight="1">
      <c r="A108" s="70"/>
      <c r="B108" s="536" t="s">
        <v>105</v>
      </c>
      <c r="C108" s="537"/>
      <c r="D108" s="367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369"/>
      <c r="R108" s="83"/>
    </row>
    <row r="109" spans="1:18" ht="20.100000000000001" customHeight="1">
      <c r="A109" s="16"/>
      <c r="C109" t="s">
        <v>46</v>
      </c>
      <c r="D109" s="141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366"/>
      <c r="R109" s="27"/>
    </row>
    <row r="110" spans="1:18" ht="20.100000000000001" customHeight="1">
      <c r="A110" s="16"/>
      <c r="C110" t="s">
        <v>47</v>
      </c>
      <c r="D110" s="141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366"/>
      <c r="R110" s="27"/>
    </row>
    <row r="111" spans="1:18" ht="20.100000000000001" customHeight="1">
      <c r="A111" s="70"/>
      <c r="B111" s="71" t="s">
        <v>106</v>
      </c>
      <c r="C111" s="71"/>
      <c r="D111" s="367">
        <f t="shared" ref="D111:L111" si="146">(D68/D24)*10</f>
        <v>0.85997931747673217</v>
      </c>
      <c r="E111" s="143"/>
      <c r="F111" s="143">
        <f t="shared" si="146"/>
        <v>0.90157480314960636</v>
      </c>
      <c r="G111" s="143"/>
      <c r="H111" s="143"/>
      <c r="I111" s="143">
        <f t="shared" si="146"/>
        <v>1.3964102564102563</v>
      </c>
      <c r="J111" s="143"/>
      <c r="K111" s="143"/>
      <c r="L111" s="143">
        <f t="shared" si="146"/>
        <v>1.2000000000000002</v>
      </c>
      <c r="M111" s="143"/>
      <c r="N111" s="143"/>
      <c r="O111" s="143"/>
      <c r="P111" s="143"/>
      <c r="Q111" s="368"/>
      <c r="R111" s="83"/>
    </row>
    <row r="112" spans="1:18" ht="20.100000000000001" customHeight="1">
      <c r="A112" s="16"/>
      <c r="C112" t="s">
        <v>46</v>
      </c>
      <c r="D112" s="141"/>
      <c r="E112" s="142"/>
      <c r="F112" s="142"/>
      <c r="G112" s="142"/>
      <c r="H112" s="142"/>
      <c r="I112" s="142">
        <f t="shared" ref="I112" si="147">(I69/I25)*10</f>
        <v>1.3964102564102563</v>
      </c>
      <c r="J112" s="142"/>
      <c r="K112" s="142"/>
      <c r="L112" s="142"/>
      <c r="M112" s="142"/>
      <c r="N112" s="142"/>
      <c r="O112" s="142"/>
      <c r="P112" s="142"/>
      <c r="Q112" s="366"/>
      <c r="R112" s="27"/>
    </row>
    <row r="113" spans="1:18" ht="20.100000000000001" customHeight="1" thickBot="1">
      <c r="A113" s="16"/>
      <c r="C113" t="s">
        <v>47</v>
      </c>
      <c r="D113" s="141">
        <f t="shared" ref="D113:L113" si="148">(D70/D26)*10</f>
        <v>0.85997931747673217</v>
      </c>
      <c r="E113" s="142"/>
      <c r="F113" s="142">
        <f t="shared" si="148"/>
        <v>0.90157480314960636</v>
      </c>
      <c r="G113" s="142"/>
      <c r="H113" s="142"/>
      <c r="I113" s="142"/>
      <c r="J113" s="142"/>
      <c r="K113" s="142"/>
      <c r="L113" s="142">
        <f t="shared" si="148"/>
        <v>1.2000000000000002</v>
      </c>
      <c r="M113" s="142"/>
      <c r="N113" s="142"/>
      <c r="O113" s="142"/>
      <c r="P113" s="142"/>
      <c r="Q113" s="366"/>
      <c r="R113" s="211"/>
    </row>
    <row r="114" spans="1:18" ht="15.75" thickBot="1">
      <c r="A114" s="257" t="s">
        <v>27</v>
      </c>
      <c r="B114" s="234"/>
      <c r="C114" s="234"/>
      <c r="D114" s="245">
        <f t="shared" ref="D114:Q114" si="149">(D71/D27)*10</f>
        <v>0.38577799956125114</v>
      </c>
      <c r="E114" s="246">
        <f t="shared" si="149"/>
        <v>0.41061305173547735</v>
      </c>
      <c r="F114" s="246">
        <f t="shared" si="149"/>
        <v>0.51338587758541288</v>
      </c>
      <c r="G114" s="246">
        <f t="shared" si="149"/>
        <v>0.63044261057865425</v>
      </c>
      <c r="H114" s="246">
        <f t="shared" si="149"/>
        <v>0.43484418295073679</v>
      </c>
      <c r="I114" s="246">
        <f t="shared" si="149"/>
        <v>0.44912298978382492</v>
      </c>
      <c r="J114" s="246">
        <f t="shared" si="149"/>
        <v>0.46224067272451536</v>
      </c>
      <c r="K114" s="246">
        <f t="shared" si="149"/>
        <v>0.48750597384894978</v>
      </c>
      <c r="L114" s="246">
        <f t="shared" si="149"/>
        <v>0.63765132070643371</v>
      </c>
      <c r="M114" s="246">
        <f t="shared" si="149"/>
        <v>0.51189602727588146</v>
      </c>
      <c r="N114" s="246">
        <f t="shared" ref="N114:P114" si="150">(N71/N27)*10</f>
        <v>0.5588587802855981</v>
      </c>
      <c r="O114" s="246"/>
      <c r="P114" s="246">
        <f t="shared" si="150"/>
        <v>0.47907114389662825</v>
      </c>
      <c r="Q114" s="247">
        <f t="shared" si="149"/>
        <v>0.48601413359922419</v>
      </c>
      <c r="R114" s="237">
        <f t="shared" ref="R114:R121" si="151">(Q114-P114)/P114</f>
        <v>1.4492606768430333E-2</v>
      </c>
    </row>
    <row r="115" spans="1:18" ht="20.100000000000001" customHeight="1">
      <c r="A115" s="277"/>
      <c r="B115" s="267" t="s">
        <v>97</v>
      </c>
      <c r="C115" s="267"/>
      <c r="D115" s="370">
        <f t="shared" ref="D115:Q115" si="152">(D72/D28)*10</f>
        <v>0.49229763856539022</v>
      </c>
      <c r="E115" s="371">
        <f t="shared" si="152"/>
        <v>0.48119292301152006</v>
      </c>
      <c r="F115" s="371">
        <f t="shared" si="152"/>
        <v>0.70053858802162439</v>
      </c>
      <c r="G115" s="371">
        <f t="shared" si="152"/>
        <v>0.76187295027242852</v>
      </c>
      <c r="H115" s="371">
        <f t="shared" si="152"/>
        <v>1.0359279355604347</v>
      </c>
      <c r="I115" s="371">
        <f t="shared" si="152"/>
        <v>1.5228683915688512</v>
      </c>
      <c r="J115" s="371">
        <f t="shared" si="152"/>
        <v>2.1114594079834932</v>
      </c>
      <c r="K115" s="371">
        <f t="shared" si="152"/>
        <v>2.0735422246603634</v>
      </c>
      <c r="L115" s="371">
        <f t="shared" si="152"/>
        <v>1.7747435210745335</v>
      </c>
      <c r="M115" s="371">
        <f t="shared" si="152"/>
        <v>1.7348875079459372</v>
      </c>
      <c r="N115" s="371">
        <f t="shared" ref="N115:P115" si="153">(N72/N28)*10</f>
        <v>3.2325633965394927</v>
      </c>
      <c r="O115" s="371"/>
      <c r="P115" s="371">
        <f t="shared" si="153"/>
        <v>5.9945703406834738</v>
      </c>
      <c r="Q115" s="372">
        <f t="shared" si="152"/>
        <v>5.7213930158633346</v>
      </c>
      <c r="R115" s="81">
        <f t="shared" si="151"/>
        <v>-4.557079311692467E-2</v>
      </c>
    </row>
    <row r="116" spans="1:18" ht="20.100000000000001" customHeight="1">
      <c r="A116" s="16"/>
      <c r="C116" t="s">
        <v>46</v>
      </c>
      <c r="D116" s="167">
        <f t="shared" ref="D116:Q116" si="154">(D73/D29)*10</f>
        <v>0.44896982527485385</v>
      </c>
      <c r="E116" s="142">
        <f t="shared" si="154"/>
        <v>0.45948872951813891</v>
      </c>
      <c r="F116" s="142">
        <f t="shared" si="154"/>
        <v>0.64285982799954211</v>
      </c>
      <c r="G116" s="142">
        <f t="shared" si="154"/>
        <v>0.78666217612649536</v>
      </c>
      <c r="H116" s="142">
        <f t="shared" si="154"/>
        <v>2.616605632349907</v>
      </c>
      <c r="I116" s="142">
        <f t="shared" si="154"/>
        <v>1.2888292690020209</v>
      </c>
      <c r="J116" s="142">
        <f t="shared" si="154"/>
        <v>1.9423217816316904</v>
      </c>
      <c r="K116" s="142">
        <f t="shared" si="154"/>
        <v>1.6084204805441846</v>
      </c>
      <c r="L116" s="142">
        <f t="shared" si="154"/>
        <v>1.4923702272272941</v>
      </c>
      <c r="M116" s="142">
        <f t="shared" si="154"/>
        <v>2.2482995984593952</v>
      </c>
      <c r="N116" s="142">
        <f t="shared" ref="N116:P116" si="155">(N73/N29)*10</f>
        <v>3.9912744269071783</v>
      </c>
      <c r="O116" s="142"/>
      <c r="P116" s="142">
        <f t="shared" si="155"/>
        <v>3.8914921516448766</v>
      </c>
      <c r="Q116" s="168">
        <f t="shared" si="154"/>
        <v>4.4598722945517872</v>
      </c>
      <c r="R116" s="211">
        <f t="shared" si="151"/>
        <v>0.14605712173071317</v>
      </c>
    </row>
    <row r="117" spans="1:18" ht="20.100000000000001" customHeight="1">
      <c r="A117" s="16"/>
      <c r="C117" t="s">
        <v>47</v>
      </c>
      <c r="D117" s="167">
        <f t="shared" ref="D117:Q117" si="156">(D74/D30)*10</f>
        <v>0.54262903926735129</v>
      </c>
      <c r="E117" s="142">
        <f t="shared" si="156"/>
        <v>0.51938831440915267</v>
      </c>
      <c r="F117" s="142">
        <f t="shared" si="156"/>
        <v>0.78416379496148902</v>
      </c>
      <c r="G117" s="142">
        <f t="shared" si="156"/>
        <v>0.74827901593939161</v>
      </c>
      <c r="H117" s="142">
        <f t="shared" si="156"/>
        <v>0.930201508988729</v>
      </c>
      <c r="I117" s="142">
        <f t="shared" si="156"/>
        <v>1.5742490654220522</v>
      </c>
      <c r="J117" s="142">
        <f t="shared" si="156"/>
        <v>2.1945656730034275</v>
      </c>
      <c r="K117" s="142">
        <f t="shared" si="156"/>
        <v>2.2572841421437926</v>
      </c>
      <c r="L117" s="142">
        <f t="shared" si="156"/>
        <v>1.8239477641257671</v>
      </c>
      <c r="M117" s="142">
        <f t="shared" si="156"/>
        <v>1.6971988879770032</v>
      </c>
      <c r="N117" s="142">
        <f t="shared" ref="N117:P117" si="157">(N74/N30)*10</f>
        <v>3.037192719311244</v>
      </c>
      <c r="O117" s="142"/>
      <c r="P117" s="142">
        <f t="shared" si="157"/>
        <v>6.7847274044557127</v>
      </c>
      <c r="Q117" s="168">
        <f t="shared" si="156"/>
        <v>6.0978121551335898</v>
      </c>
      <c r="R117" s="211">
        <f t="shared" si="151"/>
        <v>-0.10124434017363869</v>
      </c>
    </row>
    <row r="118" spans="1:18" ht="20.100000000000001" customHeight="1">
      <c r="A118" s="70"/>
      <c r="B118" s="528" t="s">
        <v>123</v>
      </c>
      <c r="C118" s="529"/>
      <c r="D118" s="373"/>
      <c r="E118" s="374"/>
      <c r="F118" s="374"/>
      <c r="G118" s="374"/>
      <c r="H118" s="374"/>
      <c r="I118" s="374"/>
      <c r="J118" s="374"/>
      <c r="K118" s="374">
        <f t="shared" ref="K118:Q118" si="158">(K75/K31)*10</f>
        <v>0.29115859334469107</v>
      </c>
      <c r="L118" s="374">
        <f t="shared" si="158"/>
        <v>0.4934514939857636</v>
      </c>
      <c r="M118" s="374">
        <f t="shared" si="158"/>
        <v>0.25520405096007603</v>
      </c>
      <c r="N118" s="374">
        <f t="shared" ref="N118:P118" si="159">(N75/N31)*10</f>
        <v>0.28639698669910152</v>
      </c>
      <c r="O118" s="374"/>
      <c r="P118" s="374">
        <f t="shared" si="159"/>
        <v>0.36204512867340577</v>
      </c>
      <c r="Q118" s="375">
        <f t="shared" si="158"/>
        <v>0.34047983204863919</v>
      </c>
      <c r="R118" s="83">
        <f t="shared" si="151"/>
        <v>-5.956521692139722E-2</v>
      </c>
    </row>
    <row r="119" spans="1:18" ht="20.100000000000001" customHeight="1">
      <c r="A119" s="16"/>
      <c r="C119" t="s">
        <v>46</v>
      </c>
      <c r="D119" s="167"/>
      <c r="E119" s="142"/>
      <c r="F119" s="142"/>
      <c r="G119" s="142"/>
      <c r="H119" s="142"/>
      <c r="I119" s="142"/>
      <c r="J119" s="142"/>
      <c r="K119" s="142">
        <f t="shared" ref="K119:Q119" si="160">(K76/K32)*10</f>
        <v>0.29105770639005946</v>
      </c>
      <c r="L119" s="142">
        <f t="shared" si="160"/>
        <v>0.49329051877428287</v>
      </c>
      <c r="M119" s="142">
        <f t="shared" si="160"/>
        <v>0.25429085842088106</v>
      </c>
      <c r="N119" s="142">
        <f t="shared" ref="N119:P119" si="161">(N76/N32)*10</f>
        <v>0.28166408739189808</v>
      </c>
      <c r="O119" s="142"/>
      <c r="P119" s="142">
        <f t="shared" si="161"/>
        <v>0.36117290486056913</v>
      </c>
      <c r="Q119" s="168">
        <f t="shared" si="160"/>
        <v>0.33918193472370217</v>
      </c>
      <c r="R119" s="211">
        <f t="shared" si="151"/>
        <v>-6.0887651983076024E-2</v>
      </c>
    </row>
    <row r="120" spans="1:18" ht="20.100000000000001" customHeight="1">
      <c r="A120" s="16"/>
      <c r="C120" t="s">
        <v>47</v>
      </c>
      <c r="D120" s="167"/>
      <c r="E120" s="142"/>
      <c r="F120" s="142"/>
      <c r="G120" s="142"/>
      <c r="H120" s="142"/>
      <c r="I120" s="142"/>
      <c r="J120" s="142"/>
      <c r="K120" s="142">
        <f t="shared" ref="K120:Q120" si="162">(K77/K33)*10</f>
        <v>6.3874999999999993</v>
      </c>
      <c r="L120" s="142">
        <f t="shared" si="162"/>
        <v>14.8</v>
      </c>
      <c r="M120" s="142">
        <f t="shared" si="162"/>
        <v>1.8192056905749852</v>
      </c>
      <c r="N120" s="142">
        <f t="shared" ref="N120:P120" si="163">(N77/N33)*10</f>
        <v>1.1621560920830996</v>
      </c>
      <c r="O120" s="142"/>
      <c r="P120" s="142">
        <f t="shared" si="163"/>
        <v>26.025157232704402</v>
      </c>
      <c r="Q120" s="168">
        <f t="shared" si="162"/>
        <v>20.079999999999998</v>
      </c>
      <c r="R120" s="211">
        <f t="shared" si="151"/>
        <v>-0.22843885935234418</v>
      </c>
    </row>
    <row r="121" spans="1:18" ht="20.100000000000001" customHeight="1">
      <c r="A121" s="70"/>
      <c r="B121" s="275" t="s">
        <v>106</v>
      </c>
      <c r="C121" s="275"/>
      <c r="D121" s="373">
        <f t="shared" ref="D121:Q121" si="164">(D78/D34)*10</f>
        <v>0.26653159000723387</v>
      </c>
      <c r="E121" s="374">
        <f t="shared" si="164"/>
        <v>0.30064061411846371</v>
      </c>
      <c r="F121" s="374">
        <f t="shared" si="164"/>
        <v>0.37317956533621571</v>
      </c>
      <c r="G121" s="374">
        <f t="shared" si="164"/>
        <v>0.5608495284959919</v>
      </c>
      <c r="H121" s="374">
        <f t="shared" si="164"/>
        <v>0.32562360461705303</v>
      </c>
      <c r="I121" s="374">
        <f t="shared" si="164"/>
        <v>0.34261434880816949</v>
      </c>
      <c r="J121" s="374">
        <f t="shared" si="164"/>
        <v>0.38937647148883542</v>
      </c>
      <c r="K121" s="374">
        <f t="shared" si="164"/>
        <v>0.69030323669928184</v>
      </c>
      <c r="L121" s="374">
        <f t="shared" si="164"/>
        <v>0.66342926739482044</v>
      </c>
      <c r="M121" s="374">
        <f t="shared" si="164"/>
        <v>0.50203387158796442</v>
      </c>
      <c r="N121" s="374">
        <f t="shared" ref="N121:P121" si="165">(N78/N34)*10</f>
        <v>0.5024799766793473</v>
      </c>
      <c r="O121" s="374"/>
      <c r="P121" s="374">
        <f t="shared" si="165"/>
        <v>0.45292833208909256</v>
      </c>
      <c r="Q121" s="375">
        <f t="shared" si="164"/>
        <v>0.47120722670982695</v>
      </c>
      <c r="R121" s="83">
        <f t="shared" si="151"/>
        <v>4.0357145547562867E-2</v>
      </c>
    </row>
    <row r="122" spans="1:18" ht="20.100000000000001" customHeight="1">
      <c r="A122" s="75"/>
      <c r="B122" s="76"/>
      <c r="C122" s="76" t="s">
        <v>46</v>
      </c>
      <c r="D122" s="376">
        <f t="shared" ref="D122:Q122" si="166">(D79/D35)*10</f>
        <v>0.24465982292594637</v>
      </c>
      <c r="E122" s="377">
        <f t="shared" si="166"/>
        <v>0.23843456957663733</v>
      </c>
      <c r="F122" s="377">
        <f t="shared" si="166"/>
        <v>0.34862620818648377</v>
      </c>
      <c r="G122" s="377">
        <f t="shared" si="166"/>
        <v>0.54264581230023368</v>
      </c>
      <c r="H122" s="377">
        <f t="shared" si="166"/>
        <v>0.27197899085140836</v>
      </c>
      <c r="I122" s="377">
        <f t="shared" si="166"/>
        <v>0.30480423347222929</v>
      </c>
      <c r="J122" s="377">
        <f t="shared" si="166"/>
        <v>0.29918103727711209</v>
      </c>
      <c r="K122" s="377">
        <f t="shared" si="166"/>
        <v>1.4218220830898074</v>
      </c>
      <c r="L122" s="377">
        <f t="shared" si="166"/>
        <v>0.60740312584346323</v>
      </c>
      <c r="M122" s="377">
        <f t="shared" si="166"/>
        <v>0.27618883528600963</v>
      </c>
      <c r="N122" s="377">
        <f t="shared" ref="N122:P122" si="167">(N79/N35)*10</f>
        <v>2.7512605042016807</v>
      </c>
      <c r="O122" s="377"/>
      <c r="P122" s="377">
        <f t="shared" si="167"/>
        <v>1.9775132275132279</v>
      </c>
      <c r="Q122" s="378">
        <f t="shared" si="166"/>
        <v>12.279909706546274</v>
      </c>
      <c r="R122" s="313">
        <f t="shared" ref="R122:R123" si="168">(Q122-P122)/P122</f>
        <v>5.209773737892295</v>
      </c>
    </row>
    <row r="123" spans="1:18" ht="20.100000000000001" customHeight="1" thickBot="1">
      <c r="A123" s="34"/>
      <c r="B123" s="15"/>
      <c r="C123" s="15" t="s">
        <v>47</v>
      </c>
      <c r="D123" s="173">
        <f t="shared" ref="D123:Q123" si="169">(D80/D36)*10</f>
        <v>0.33728881955674922</v>
      </c>
      <c r="E123" s="145">
        <f t="shared" si="169"/>
        <v>0.46140237234067061</v>
      </c>
      <c r="F123" s="145">
        <f t="shared" si="169"/>
        <v>0.44967287250211607</v>
      </c>
      <c r="G123" s="145">
        <f t="shared" si="169"/>
        <v>0.60334638170142474</v>
      </c>
      <c r="H123" s="145">
        <f t="shared" si="169"/>
        <v>0.42176094273056208</v>
      </c>
      <c r="I123" s="145">
        <f t="shared" si="169"/>
        <v>0.41813377643998312</v>
      </c>
      <c r="J123" s="145">
        <f t="shared" si="169"/>
        <v>0.57190418870716586</v>
      </c>
      <c r="K123" s="145">
        <f t="shared" si="169"/>
        <v>0.62527118209771093</v>
      </c>
      <c r="L123" s="145">
        <f t="shared" si="169"/>
        <v>0.67166555242036008</v>
      </c>
      <c r="M123" s="145">
        <f t="shared" si="169"/>
        <v>0.50752323929817389</v>
      </c>
      <c r="N123" s="145">
        <f t="shared" ref="N123:P123" si="170">(N80/N36)*10</f>
        <v>0.50211910005809524</v>
      </c>
      <c r="O123" s="145"/>
      <c r="P123" s="145">
        <f t="shared" si="170"/>
        <v>0.45284649633179552</v>
      </c>
      <c r="Q123" s="174">
        <f t="shared" si="169"/>
        <v>0.47086627957487381</v>
      </c>
      <c r="R123" s="212">
        <f t="shared" si="168"/>
        <v>3.9792254967288956E-2</v>
      </c>
    </row>
    <row r="124" spans="1:18" ht="7.5" customHeight="1" thickBot="1">
      <c r="D124" s="379"/>
      <c r="E124" s="379"/>
      <c r="F124" s="379"/>
      <c r="G124" s="379"/>
      <c r="H124" s="379"/>
      <c r="I124" s="379"/>
      <c r="J124" s="379"/>
      <c r="K124" s="379"/>
      <c r="L124" s="379"/>
      <c r="M124" s="379"/>
      <c r="N124" s="379"/>
      <c r="O124" s="379"/>
      <c r="P124" s="379"/>
      <c r="Q124" s="379"/>
      <c r="R124" s="18"/>
    </row>
    <row r="125" spans="1:18" ht="20.100000000000001" customHeight="1" thickBot="1">
      <c r="A125" s="116"/>
      <c r="B125" s="43" t="s">
        <v>46</v>
      </c>
      <c r="C125" s="43"/>
      <c r="D125" s="361">
        <f t="shared" ref="D125:Q125" si="171">(D82/D38)*10</f>
        <v>0.33467396819098394</v>
      </c>
      <c r="E125" s="140">
        <f t="shared" si="171"/>
        <v>0.36653075544127273</v>
      </c>
      <c r="F125" s="140">
        <f t="shared" si="171"/>
        <v>0.45730189066551252</v>
      </c>
      <c r="G125" s="140">
        <f t="shared" si="171"/>
        <v>0.59419928049552273</v>
      </c>
      <c r="H125" s="140">
        <f t="shared" si="171"/>
        <v>0.31286663127263148</v>
      </c>
      <c r="I125" s="140">
        <f t="shared" si="171"/>
        <v>0.33048484134343625</v>
      </c>
      <c r="J125" s="140">
        <f t="shared" si="171"/>
        <v>0.33415724508974942</v>
      </c>
      <c r="K125" s="140">
        <f t="shared" si="171"/>
        <v>0.34852013807524124</v>
      </c>
      <c r="L125" s="140">
        <f t="shared" si="171"/>
        <v>0.51646661124889126</v>
      </c>
      <c r="M125" s="140">
        <f t="shared" si="171"/>
        <v>0.28321256230881786</v>
      </c>
      <c r="N125" s="140">
        <f t="shared" ref="N125:P125" si="172">(N82/N38)*10</f>
        <v>0.3755200374299778</v>
      </c>
      <c r="O125" s="140"/>
      <c r="P125" s="140">
        <f t="shared" si="172"/>
        <v>0.40012970291985872</v>
      </c>
      <c r="Q125" s="118">
        <f t="shared" si="171"/>
        <v>0.386313173845999</v>
      </c>
      <c r="R125" s="28">
        <f t="shared" ref="R125:R128" si="173">(Q125-P125)/P125</f>
        <v>-3.4530126039223355E-2</v>
      </c>
    </row>
    <row r="126" spans="1:18" ht="20.100000000000001" customHeight="1">
      <c r="A126" s="16"/>
      <c r="C126" t="s">
        <v>97</v>
      </c>
      <c r="D126" s="141">
        <f t="shared" ref="D126:Q126" si="174">(D83/D39)*10</f>
        <v>0.44896982527485385</v>
      </c>
      <c r="E126" s="152">
        <f t="shared" si="174"/>
        <v>0.45948872951813891</v>
      </c>
      <c r="F126" s="152">
        <f t="shared" si="174"/>
        <v>0.64285982799954211</v>
      </c>
      <c r="G126" s="152">
        <f t="shared" si="174"/>
        <v>0.78666217612649536</v>
      </c>
      <c r="H126" s="152">
        <f t="shared" si="174"/>
        <v>2.616605632349907</v>
      </c>
      <c r="I126" s="152">
        <f t="shared" si="174"/>
        <v>1.2888292690020209</v>
      </c>
      <c r="J126" s="152">
        <f t="shared" si="174"/>
        <v>1.9423217816316904</v>
      </c>
      <c r="K126" s="152">
        <f t="shared" si="174"/>
        <v>1.6084204805441846</v>
      </c>
      <c r="L126" s="152">
        <f t="shared" si="174"/>
        <v>1.4923702272272941</v>
      </c>
      <c r="M126" s="152">
        <f t="shared" si="174"/>
        <v>2.2482995984593952</v>
      </c>
      <c r="N126" s="152">
        <f t="shared" ref="N126:P126" si="175">(N83/N39)*10</f>
        <v>3.9912744269071783</v>
      </c>
      <c r="O126" s="152"/>
      <c r="P126" s="152">
        <f t="shared" si="175"/>
        <v>3.8914921516448766</v>
      </c>
      <c r="Q126" s="119">
        <f t="shared" si="174"/>
        <v>4.4598722945517872</v>
      </c>
      <c r="R126" s="211">
        <f t="shared" si="173"/>
        <v>0.14605712173071317</v>
      </c>
    </row>
    <row r="127" spans="1:18" ht="20.100000000000001" customHeight="1">
      <c r="A127" s="16"/>
      <c r="C127" t="s">
        <v>123</v>
      </c>
      <c r="D127" s="141"/>
      <c r="E127" s="142"/>
      <c r="F127" s="142"/>
      <c r="G127" s="142"/>
      <c r="H127" s="142"/>
      <c r="I127" s="142"/>
      <c r="J127" s="142"/>
      <c r="K127" s="142">
        <f t="shared" ref="K127:Q127" si="176">(K84/K40)*10</f>
        <v>0.29105770639005946</v>
      </c>
      <c r="L127" s="142">
        <f t="shared" si="176"/>
        <v>0.49329051877428287</v>
      </c>
      <c r="M127" s="142">
        <f t="shared" si="176"/>
        <v>0.25429085842088106</v>
      </c>
      <c r="N127" s="142">
        <f t="shared" ref="N127:P127" si="177">(N84/N40)*10</f>
        <v>0.28166408739189808</v>
      </c>
      <c r="O127" s="142"/>
      <c r="P127" s="142">
        <f t="shared" si="177"/>
        <v>0.36117290486056913</v>
      </c>
      <c r="Q127" s="119">
        <f t="shared" si="176"/>
        <v>0.33918193472370217</v>
      </c>
      <c r="R127" s="211">
        <f t="shared" si="173"/>
        <v>-6.0887651983076024E-2</v>
      </c>
    </row>
    <row r="128" spans="1:18" ht="20.100000000000001" customHeight="1" thickBot="1">
      <c r="A128" s="16"/>
      <c r="C128" t="s">
        <v>106</v>
      </c>
      <c r="D128" s="141">
        <f t="shared" ref="D128:Q128" si="178">(D85/D41)*10</f>
        <v>0.24465982292594637</v>
      </c>
      <c r="E128" s="142">
        <f t="shared" si="178"/>
        <v>0.23843456957663733</v>
      </c>
      <c r="F128" s="142">
        <f t="shared" si="178"/>
        <v>0.34862620818648377</v>
      </c>
      <c r="G128" s="142">
        <f t="shared" si="178"/>
        <v>0.54264581230023368</v>
      </c>
      <c r="H128" s="142">
        <f t="shared" si="178"/>
        <v>0.27197899085140836</v>
      </c>
      <c r="I128" s="142">
        <f t="shared" si="178"/>
        <v>0.30480423347222929</v>
      </c>
      <c r="J128" s="142">
        <f t="shared" si="178"/>
        <v>0.29918103727711209</v>
      </c>
      <c r="K128" s="142">
        <f t="shared" si="178"/>
        <v>1.4218220830898074</v>
      </c>
      <c r="L128" s="142">
        <f t="shared" si="178"/>
        <v>0.60740312584346323</v>
      </c>
      <c r="M128" s="142">
        <f t="shared" si="178"/>
        <v>0.27618883528600963</v>
      </c>
      <c r="N128" s="142">
        <f t="shared" ref="N128:P128" si="179">(N85/N41)*10</f>
        <v>2.7512605042016807</v>
      </c>
      <c r="O128" s="142"/>
      <c r="P128" s="142">
        <f t="shared" si="179"/>
        <v>1.9775132275132279</v>
      </c>
      <c r="Q128" s="119">
        <f t="shared" si="178"/>
        <v>12.279909706546274</v>
      </c>
      <c r="R128" s="211">
        <f t="shared" si="173"/>
        <v>5.209773737892295</v>
      </c>
    </row>
    <row r="129" spans="1:18" ht="20.100000000000001" customHeight="1" thickBot="1">
      <c r="A129" s="42"/>
      <c r="B129" s="43" t="s">
        <v>47</v>
      </c>
      <c r="C129" s="43"/>
      <c r="D129" s="361">
        <f t="shared" ref="D129:Q129" si="180">(D86/D42)*10</f>
        <v>0.47832527373365008</v>
      </c>
      <c r="E129" s="140">
        <f t="shared" si="180"/>
        <v>0.50021076060038427</v>
      </c>
      <c r="F129" s="140">
        <f t="shared" si="180"/>
        <v>0.63605893173292283</v>
      </c>
      <c r="G129" s="140">
        <f t="shared" si="180"/>
        <v>0.68056349891072954</v>
      </c>
      <c r="H129" s="140">
        <f t="shared" si="180"/>
        <v>0.58562154253086596</v>
      </c>
      <c r="I129" s="140">
        <f t="shared" si="180"/>
        <v>0.64474202503518996</v>
      </c>
      <c r="J129" s="140">
        <f t="shared" si="180"/>
        <v>0.70530647325681806</v>
      </c>
      <c r="K129" s="140">
        <f t="shared" si="180"/>
        <v>0.90378423183600587</v>
      </c>
      <c r="L129" s="140">
        <f t="shared" si="180"/>
        <v>0.85868633468778377</v>
      </c>
      <c r="M129" s="140">
        <f t="shared" si="180"/>
        <v>0.7616360068022705</v>
      </c>
      <c r="N129" s="140">
        <f t="shared" ref="N129:P129" si="181">(N86/N42)*10</f>
        <v>0.71168993434493732</v>
      </c>
      <c r="O129" s="140"/>
      <c r="P129" s="140">
        <f t="shared" si="181"/>
        <v>0.51458211151581912</v>
      </c>
      <c r="Q129" s="380">
        <f t="shared" si="180"/>
        <v>0.54444958626565088</v>
      </c>
      <c r="R129" s="28">
        <f t="shared" ref="R129:R132" si="182">(Q129-P129)/P129</f>
        <v>5.8042194008358139E-2</v>
      </c>
    </row>
    <row r="130" spans="1:18" ht="20.100000000000001" customHeight="1">
      <c r="A130" s="16"/>
      <c r="C130" t="s">
        <v>97</v>
      </c>
      <c r="D130" s="141">
        <f t="shared" ref="D130:Q130" si="183">(D87/D43)*10</f>
        <v>0.54262903926735129</v>
      </c>
      <c r="E130" s="142">
        <f t="shared" si="183"/>
        <v>0.51938831440915267</v>
      </c>
      <c r="F130" s="142">
        <f t="shared" si="183"/>
        <v>0.78416379496148902</v>
      </c>
      <c r="G130" s="142">
        <f t="shared" si="183"/>
        <v>0.74827901593939161</v>
      </c>
      <c r="H130" s="142">
        <f t="shared" si="183"/>
        <v>0.930201508988729</v>
      </c>
      <c r="I130" s="142">
        <f t="shared" si="183"/>
        <v>1.5742490654220522</v>
      </c>
      <c r="J130" s="142">
        <f t="shared" si="183"/>
        <v>2.1945656730034275</v>
      </c>
      <c r="K130" s="142">
        <f t="shared" si="183"/>
        <v>2.2572841421437926</v>
      </c>
      <c r="L130" s="142">
        <f t="shared" si="183"/>
        <v>1.8239477641257671</v>
      </c>
      <c r="M130" s="142">
        <f t="shared" si="183"/>
        <v>1.6971988879770032</v>
      </c>
      <c r="N130" s="142">
        <f t="shared" ref="N130:P130" si="184">(N87/N43)*10</f>
        <v>3.037192719311244</v>
      </c>
      <c r="O130" s="142"/>
      <c r="P130" s="142">
        <f t="shared" si="184"/>
        <v>6.7847274044557127</v>
      </c>
      <c r="Q130" s="119">
        <f t="shared" si="183"/>
        <v>6.0978121551335898</v>
      </c>
      <c r="R130" s="211">
        <f t="shared" si="182"/>
        <v>-0.10124434017363869</v>
      </c>
    </row>
    <row r="131" spans="1:18" ht="20.100000000000001" customHeight="1">
      <c r="A131" s="16"/>
      <c r="C131" t="s">
        <v>123</v>
      </c>
      <c r="D131" s="141"/>
      <c r="E131" s="142"/>
      <c r="F131" s="142"/>
      <c r="G131" s="142"/>
      <c r="H131" s="142"/>
      <c r="I131" s="142"/>
      <c r="J131" s="142"/>
      <c r="K131" s="142">
        <f t="shared" ref="K131:Q131" si="185">(K88/K44)*10</f>
        <v>6.3874999999999993</v>
      </c>
      <c r="L131" s="142">
        <f t="shared" si="185"/>
        <v>14.8</v>
      </c>
      <c r="M131" s="142">
        <f t="shared" si="185"/>
        <v>1.8192056905749852</v>
      </c>
      <c r="N131" s="142">
        <f t="shared" ref="N131:P131" si="186">(N88/N44)*10</f>
        <v>1.1621560920830996</v>
      </c>
      <c r="O131" s="142"/>
      <c r="P131" s="142">
        <f t="shared" si="186"/>
        <v>26.025157232704402</v>
      </c>
      <c r="Q131" s="119">
        <f t="shared" si="185"/>
        <v>20.079999999999998</v>
      </c>
      <c r="R131" s="211">
        <f t="shared" si="182"/>
        <v>-0.22843885935234418</v>
      </c>
    </row>
    <row r="132" spans="1:18" ht="20.100000000000001" customHeight="1" thickBot="1">
      <c r="A132" s="34"/>
      <c r="B132" s="15"/>
      <c r="C132" s="99" t="s">
        <v>106</v>
      </c>
      <c r="D132" s="144">
        <f t="shared" ref="D132:Q132" si="187">(D89/D45)*10</f>
        <v>0.33728881955674922</v>
      </c>
      <c r="E132" s="145">
        <f t="shared" si="187"/>
        <v>0.46140237234067061</v>
      </c>
      <c r="F132" s="145">
        <f t="shared" si="187"/>
        <v>0.44967287250211607</v>
      </c>
      <c r="G132" s="145">
        <f t="shared" si="187"/>
        <v>0.60334638170142474</v>
      </c>
      <c r="H132" s="145">
        <f t="shared" si="187"/>
        <v>0.42176094273056208</v>
      </c>
      <c r="I132" s="145">
        <f t="shared" si="187"/>
        <v>0.41813377643998312</v>
      </c>
      <c r="J132" s="145">
        <f t="shared" si="187"/>
        <v>0.57190418870716586</v>
      </c>
      <c r="K132" s="145">
        <f t="shared" si="187"/>
        <v>0.62527118209771093</v>
      </c>
      <c r="L132" s="145">
        <f t="shared" si="187"/>
        <v>0.67166555242036008</v>
      </c>
      <c r="M132" s="145">
        <f t="shared" si="187"/>
        <v>0.50752323929817389</v>
      </c>
      <c r="N132" s="145">
        <f t="shared" ref="N132:P132" si="188">(N89/N45)*10</f>
        <v>0.50211910005809524</v>
      </c>
      <c r="O132" s="145"/>
      <c r="P132" s="145">
        <f t="shared" si="188"/>
        <v>0.45284649633179552</v>
      </c>
      <c r="Q132" s="243">
        <f t="shared" si="187"/>
        <v>0.47086627957487381</v>
      </c>
      <c r="R132" s="212">
        <f t="shared" si="182"/>
        <v>3.9792254967288956E-2</v>
      </c>
    </row>
  </sheetData>
  <mergeCells count="25">
    <mergeCell ref="A4:C6"/>
    <mergeCell ref="D4:Q4"/>
    <mergeCell ref="R4:R6"/>
    <mergeCell ref="T4:Z4"/>
    <mergeCell ref="D5:Q5"/>
    <mergeCell ref="T5:Z5"/>
    <mergeCell ref="B75:C75"/>
    <mergeCell ref="B11:C11"/>
    <mergeCell ref="B21:C21"/>
    <mergeCell ref="B31:C31"/>
    <mergeCell ref="A48:C50"/>
    <mergeCell ref="T48:Z48"/>
    <mergeCell ref="D49:Q49"/>
    <mergeCell ref="T49:Z49"/>
    <mergeCell ref="B55:C55"/>
    <mergeCell ref="B65:C65"/>
    <mergeCell ref="D48:Q48"/>
    <mergeCell ref="R48:R50"/>
    <mergeCell ref="B118:C118"/>
    <mergeCell ref="A91:C93"/>
    <mergeCell ref="D91:Q91"/>
    <mergeCell ref="R91:R93"/>
    <mergeCell ref="D92:Q92"/>
    <mergeCell ref="B98:C98"/>
    <mergeCell ref="B108:C10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E61F3C32-67E9-4B8E-85A9-4A7A3A36DF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R7:R13 R17:R45</xm:sqref>
        </x14:conditionalFormatting>
        <x14:conditionalFormatting xmlns:xm="http://schemas.microsoft.com/office/excel/2006/main">
          <x14:cfRule type="iconSet" priority="5" id="{EFB080AA-99F0-433C-9D35-BF37AA2D73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R14:R16</xm:sqref>
        </x14:conditionalFormatting>
        <x14:conditionalFormatting xmlns:xm="http://schemas.microsoft.com/office/excel/2006/main">
          <x14:cfRule type="iconSet" priority="4" id="{CE61BEF5-D21A-4239-B3CC-56A2562117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R51:R57 R61:R89</xm:sqref>
        </x14:conditionalFormatting>
        <x14:conditionalFormatting xmlns:xm="http://schemas.microsoft.com/office/excel/2006/main">
          <x14:cfRule type="iconSet" priority="3" id="{95157A6D-35EE-4D09-9788-62C28BCD08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R58:R60</xm:sqref>
        </x14:conditionalFormatting>
        <x14:conditionalFormatting xmlns:xm="http://schemas.microsoft.com/office/excel/2006/main">
          <x14:cfRule type="iconSet" priority="2" id="{E3E74442-4CF7-4965-8189-2A39C3E62F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R94:R100 R104:R132</xm:sqref>
        </x14:conditionalFormatting>
        <x14:conditionalFormatting xmlns:xm="http://schemas.microsoft.com/office/excel/2006/main">
          <x14:cfRule type="iconSet" priority="1" id="{3BDB0496-2E48-4F08-9833-5A1E908F576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R101:R103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78"/>
  <sheetViews>
    <sheetView showGridLines="0" topLeftCell="A29" zoomScaleNormal="100" workbookViewId="0">
      <selection activeCell="A35" sqref="A35:A43"/>
    </sheetView>
  </sheetViews>
  <sheetFormatPr defaultRowHeight="15"/>
  <cols>
    <col min="1" max="1" width="26.7109375" customWidth="1"/>
    <col min="2" max="4" width="9.140625" customWidth="1"/>
    <col min="16" max="16" width="11" customWidth="1"/>
    <col min="17" max="17" width="1.42578125" customWidth="1"/>
    <col min="18" max="18" width="9.140625" customWidth="1"/>
    <col min="20" max="27" width="9.140625" customWidth="1"/>
    <col min="35" max="35" width="11" customWidth="1"/>
  </cols>
  <sheetData>
    <row r="1" spans="1:24" ht="15.75">
      <c r="A1" s="10" t="s">
        <v>148</v>
      </c>
      <c r="B1" s="10"/>
      <c r="C1" s="10"/>
      <c r="D1" s="10"/>
    </row>
    <row r="3" spans="1:24" ht="8.25" customHeight="1" thickBot="1"/>
    <row r="4" spans="1:24" ht="15" customHeight="1">
      <c r="A4" s="481" t="s">
        <v>20</v>
      </c>
      <c r="B4" s="501" t="s">
        <v>18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  <c r="P4" s="492" t="s">
        <v>175</v>
      </c>
      <c r="R4" s="502" t="s">
        <v>116</v>
      </c>
      <c r="S4" s="496"/>
      <c r="T4" s="496"/>
      <c r="U4" s="503"/>
      <c r="V4" s="503"/>
      <c r="W4" s="503"/>
      <c r="X4" s="504"/>
    </row>
    <row r="5" spans="1:24" ht="15.75" customHeight="1">
      <c r="A5" s="490"/>
      <c r="B5" s="498" t="s">
        <v>67</v>
      </c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3"/>
      <c r="R5" s="505" t="s">
        <v>67</v>
      </c>
      <c r="S5" s="499"/>
      <c r="T5" s="499"/>
      <c r="U5" s="506"/>
      <c r="V5" s="506"/>
      <c r="W5" s="506"/>
      <c r="X5" s="507"/>
    </row>
    <row r="6" spans="1:24" ht="21.75" customHeight="1" thickBot="1">
      <c r="A6" s="490"/>
      <c r="B6" s="61">
        <v>2010</v>
      </c>
      <c r="C6" s="62">
        <v>2011</v>
      </c>
      <c r="D6" s="62">
        <v>2012</v>
      </c>
      <c r="E6" s="59">
        <v>2013</v>
      </c>
      <c r="F6" s="59">
        <v>2014</v>
      </c>
      <c r="G6" s="59">
        <v>2015</v>
      </c>
      <c r="H6" s="59">
        <v>2016</v>
      </c>
      <c r="I6" s="59">
        <v>2017</v>
      </c>
      <c r="J6" s="59">
        <v>2018</v>
      </c>
      <c r="K6" s="59">
        <v>2019</v>
      </c>
      <c r="L6" s="59">
        <v>2020</v>
      </c>
      <c r="M6" s="59">
        <v>2021</v>
      </c>
      <c r="N6" s="59">
        <v>2022</v>
      </c>
      <c r="O6" s="60">
        <v>2023</v>
      </c>
      <c r="P6" s="494"/>
      <c r="R6" s="65">
        <v>2010</v>
      </c>
      <c r="S6" s="59">
        <v>2015</v>
      </c>
      <c r="T6" s="59">
        <v>2019</v>
      </c>
      <c r="U6" s="109">
        <v>2020</v>
      </c>
      <c r="V6" s="109">
        <v>2021</v>
      </c>
      <c r="W6" s="109">
        <v>2022</v>
      </c>
      <c r="X6" s="177">
        <v>2023</v>
      </c>
    </row>
    <row r="7" spans="1:24" ht="20.100000000000001" customHeight="1">
      <c r="A7" s="16" t="s">
        <v>40</v>
      </c>
      <c r="B7" s="25">
        <v>202534.50999999998</v>
      </c>
      <c r="C7" s="26">
        <v>132451.91</v>
      </c>
      <c r="D7" s="26">
        <v>89958.46</v>
      </c>
      <c r="E7" s="26">
        <v>70326.73</v>
      </c>
      <c r="F7" s="26">
        <v>76994.98000000001</v>
      </c>
      <c r="G7" s="26">
        <v>78751.290000000008</v>
      </c>
      <c r="H7" s="26">
        <v>67430.33</v>
      </c>
      <c r="I7" s="26">
        <v>63901.329999999994</v>
      </c>
      <c r="J7" s="26">
        <v>83942.489999999991</v>
      </c>
      <c r="K7" s="26">
        <v>103101.77</v>
      </c>
      <c r="L7" s="26">
        <v>69338.16</v>
      </c>
      <c r="M7" s="26">
        <v>70963.11</v>
      </c>
      <c r="N7" s="26">
        <v>186603.87</v>
      </c>
      <c r="O7" s="66">
        <v>206683.87</v>
      </c>
      <c r="P7" s="24">
        <f t="shared" ref="P7:P16" si="0">(O7-N7)/N7</f>
        <v>0.10760762893073976</v>
      </c>
      <c r="R7" s="223" t="e">
        <f>B7/$B$16</f>
        <v>#DIV/0!</v>
      </c>
      <c r="S7" s="217" t="e">
        <f t="shared" ref="S7:S15" si="1">G7/$G$16</f>
        <v>#DIV/0!</v>
      </c>
      <c r="T7" s="217" t="e">
        <f>K7/$K$16</f>
        <v>#DIV/0!</v>
      </c>
      <c r="U7" s="217" t="e">
        <f>L7/$L$16</f>
        <v>#DIV/0!</v>
      </c>
      <c r="V7" s="217"/>
      <c r="W7" s="217" t="e">
        <f>N7/$N$16</f>
        <v>#DIV/0!</v>
      </c>
      <c r="X7" s="217" t="e">
        <f>O7/$O$16</f>
        <v>#DIV/0!</v>
      </c>
    </row>
    <row r="8" spans="1:24" ht="20.100000000000001" customHeight="1">
      <c r="A8" s="16" t="s">
        <v>99</v>
      </c>
      <c r="B8" s="25">
        <v>2011.5800000000002</v>
      </c>
      <c r="C8" s="26">
        <v>1560.6100000000001</v>
      </c>
      <c r="D8" s="26">
        <v>1581.1799999999998</v>
      </c>
      <c r="E8" s="26">
        <v>297.88</v>
      </c>
      <c r="F8" s="26">
        <v>2239.83</v>
      </c>
      <c r="G8" s="26">
        <v>4998.3900000000003</v>
      </c>
      <c r="H8" s="26">
        <v>3537.5299999999997</v>
      </c>
      <c r="I8" s="26">
        <v>3110.78</v>
      </c>
      <c r="J8" s="26">
        <v>5477.3899999999994</v>
      </c>
      <c r="K8" s="26">
        <v>9174.9699999999993</v>
      </c>
      <c r="L8" s="26">
        <v>2065.5699999999997</v>
      </c>
      <c r="M8" s="26">
        <v>2508.3900000000003</v>
      </c>
      <c r="N8" s="26">
        <v>1723.84</v>
      </c>
      <c r="O8" s="66">
        <v>1362.07</v>
      </c>
      <c r="P8" s="27">
        <f t="shared" si="0"/>
        <v>-0.20986286430295156</v>
      </c>
      <c r="R8" s="223" t="e">
        <f t="shared" ref="R8:R15" si="2">B8/$B$16</f>
        <v>#DIV/0!</v>
      </c>
      <c r="S8" s="217" t="e">
        <f t="shared" si="1"/>
        <v>#DIV/0!</v>
      </c>
      <c r="T8" s="217" t="e">
        <f t="shared" ref="T8:T15" si="3">K8/$K$16</f>
        <v>#DIV/0!</v>
      </c>
      <c r="U8" s="217" t="e">
        <f t="shared" ref="U8:U15" si="4">L8/$L$16</f>
        <v>#DIV/0!</v>
      </c>
      <c r="V8" s="217"/>
      <c r="W8" s="217" t="e">
        <f t="shared" ref="W8:W15" si="5">N8/$N$16</f>
        <v>#DIV/0!</v>
      </c>
      <c r="X8" s="217" t="e">
        <f t="shared" ref="X8:X15" si="6">O8/$O$16</f>
        <v>#DIV/0!</v>
      </c>
    </row>
    <row r="9" spans="1:24" ht="20.100000000000001" customHeight="1">
      <c r="A9" s="16" t="s">
        <v>30</v>
      </c>
      <c r="B9" s="25">
        <v>1663.93</v>
      </c>
      <c r="C9" s="26">
        <v>909.59999999999991</v>
      </c>
      <c r="D9" s="26">
        <v>174.87</v>
      </c>
      <c r="E9" s="26">
        <v>137.12</v>
      </c>
      <c r="F9" s="26">
        <v>940.07</v>
      </c>
      <c r="G9" s="26">
        <v>506.64</v>
      </c>
      <c r="H9" s="26">
        <v>235.47000000000003</v>
      </c>
      <c r="I9" s="26">
        <v>135.27000000000001</v>
      </c>
      <c r="J9" s="26">
        <v>281.99</v>
      </c>
      <c r="K9" s="26">
        <v>1866.28</v>
      </c>
      <c r="L9" s="26">
        <v>1501.79</v>
      </c>
      <c r="M9" s="26">
        <v>1010.84</v>
      </c>
      <c r="N9" s="26">
        <v>1108.3699999999999</v>
      </c>
      <c r="O9" s="66">
        <v>1140.8700000000001</v>
      </c>
      <c r="P9" s="27">
        <f t="shared" si="0"/>
        <v>2.9322338208360232E-2</v>
      </c>
      <c r="R9" s="223" t="e">
        <f t="shared" si="2"/>
        <v>#DIV/0!</v>
      </c>
      <c r="S9" s="217" t="e">
        <f t="shared" si="1"/>
        <v>#DIV/0!</v>
      </c>
      <c r="T9" s="217" t="e">
        <f t="shared" si="3"/>
        <v>#DIV/0!</v>
      </c>
      <c r="U9" s="217" t="e">
        <f t="shared" si="4"/>
        <v>#DIV/0!</v>
      </c>
      <c r="V9" s="217"/>
      <c r="W9" s="217" t="e">
        <f t="shared" si="5"/>
        <v>#DIV/0!</v>
      </c>
      <c r="X9" s="217" t="e">
        <f t="shared" si="6"/>
        <v>#DIV/0!</v>
      </c>
    </row>
    <row r="10" spans="1:24" ht="20.100000000000001" customHeight="1">
      <c r="A10" s="16" t="s">
        <v>36</v>
      </c>
      <c r="B10" s="25">
        <v>266.77999999999997</v>
      </c>
      <c r="C10" s="26">
        <v>126.92</v>
      </c>
      <c r="D10" s="26">
        <v>317</v>
      </c>
      <c r="E10" s="26">
        <v>62.120000000000005</v>
      </c>
      <c r="F10" s="26">
        <v>56.629999999999995</v>
      </c>
      <c r="G10" s="26">
        <v>73.350000000000009</v>
      </c>
      <c r="H10" s="26">
        <v>66.14</v>
      </c>
      <c r="I10" s="26">
        <v>128.57999999999998</v>
      </c>
      <c r="J10" s="26">
        <v>13.89</v>
      </c>
      <c r="K10" s="26">
        <v>58.870000000000005</v>
      </c>
      <c r="L10" s="26">
        <v>1293.05</v>
      </c>
      <c r="M10" s="26">
        <v>84.15</v>
      </c>
      <c r="N10" s="26">
        <v>37.840000000000003</v>
      </c>
      <c r="O10" s="66">
        <v>11.4</v>
      </c>
      <c r="P10" s="27">
        <f t="shared" si="0"/>
        <v>-0.69873150105708248</v>
      </c>
      <c r="R10" s="223" t="e">
        <f t="shared" si="2"/>
        <v>#DIV/0!</v>
      </c>
      <c r="S10" s="217" t="e">
        <f t="shared" si="1"/>
        <v>#DIV/0!</v>
      </c>
      <c r="T10" s="217" t="e">
        <f t="shared" si="3"/>
        <v>#DIV/0!</v>
      </c>
      <c r="U10" s="217" t="e">
        <f t="shared" si="4"/>
        <v>#DIV/0!</v>
      </c>
      <c r="V10" s="217"/>
      <c r="W10" s="217" t="e">
        <f t="shared" si="5"/>
        <v>#DIV/0!</v>
      </c>
      <c r="X10" s="217" t="e">
        <f t="shared" si="6"/>
        <v>#DIV/0!</v>
      </c>
    </row>
    <row r="11" spans="1:24" ht="20.100000000000001" customHeight="1">
      <c r="A11" s="16" t="s">
        <v>158</v>
      </c>
      <c r="B11" s="25">
        <v>117.73</v>
      </c>
      <c r="C11" s="26">
        <v>49.16</v>
      </c>
      <c r="D11" s="26">
        <v>152.18</v>
      </c>
      <c r="E11" s="26">
        <v>107.85</v>
      </c>
      <c r="F11" s="26">
        <v>104.14000000000001</v>
      </c>
      <c r="G11" s="26">
        <v>143.62</v>
      </c>
      <c r="H11" s="26">
        <v>118.63</v>
      </c>
      <c r="I11" s="26">
        <v>119.72</v>
      </c>
      <c r="J11" s="26">
        <v>27.2</v>
      </c>
      <c r="K11" s="26">
        <v>86.95</v>
      </c>
      <c r="L11" s="26"/>
      <c r="M11" s="26"/>
      <c r="N11" s="26">
        <v>18.170000000000002</v>
      </c>
      <c r="O11" s="66">
        <v>21.59</v>
      </c>
      <c r="P11" s="27"/>
      <c r="R11" s="223" t="e">
        <f t="shared" si="2"/>
        <v>#DIV/0!</v>
      </c>
      <c r="S11" s="217" t="e">
        <f t="shared" si="1"/>
        <v>#DIV/0!</v>
      </c>
      <c r="T11" s="217" t="e">
        <f t="shared" si="3"/>
        <v>#DIV/0!</v>
      </c>
      <c r="U11" s="217" t="e">
        <f t="shared" si="4"/>
        <v>#DIV/0!</v>
      </c>
      <c r="V11" s="217"/>
      <c r="W11" s="217" t="e">
        <f t="shared" si="5"/>
        <v>#DIV/0!</v>
      </c>
      <c r="X11" s="217" t="e">
        <f t="shared" si="6"/>
        <v>#DIV/0!</v>
      </c>
    </row>
    <row r="12" spans="1:24" ht="20.100000000000001" customHeight="1">
      <c r="A12" s="16" t="s">
        <v>34</v>
      </c>
      <c r="B12" s="25">
        <v>177.68</v>
      </c>
      <c r="C12" s="26">
        <v>125.31</v>
      </c>
      <c r="D12" s="26">
        <v>15.38</v>
      </c>
      <c r="E12" s="26">
        <v>19.23</v>
      </c>
      <c r="F12" s="26">
        <v>1.8</v>
      </c>
      <c r="G12" s="26"/>
      <c r="H12" s="26"/>
      <c r="I12" s="26">
        <v>1.35</v>
      </c>
      <c r="J12" s="26">
        <v>0.92</v>
      </c>
      <c r="K12" s="26"/>
      <c r="L12" s="26">
        <v>32.4</v>
      </c>
      <c r="M12" s="26">
        <v>20.25</v>
      </c>
      <c r="N12" s="26">
        <v>0.53</v>
      </c>
      <c r="O12" s="66">
        <v>4.5199999999999996</v>
      </c>
      <c r="P12" s="27"/>
      <c r="R12" s="223" t="e">
        <f t="shared" si="2"/>
        <v>#DIV/0!</v>
      </c>
      <c r="S12" s="217" t="e">
        <f t="shared" si="1"/>
        <v>#DIV/0!</v>
      </c>
      <c r="T12" s="217" t="e">
        <f t="shared" si="3"/>
        <v>#DIV/0!</v>
      </c>
      <c r="U12" s="217" t="e">
        <f t="shared" si="4"/>
        <v>#DIV/0!</v>
      </c>
      <c r="V12" s="217"/>
      <c r="W12" s="217" t="e">
        <f t="shared" si="5"/>
        <v>#DIV/0!</v>
      </c>
      <c r="X12" s="217" t="e">
        <f t="shared" si="6"/>
        <v>#DIV/0!</v>
      </c>
    </row>
    <row r="13" spans="1:24" ht="20.100000000000001" customHeight="1">
      <c r="A13" s="16" t="s">
        <v>39</v>
      </c>
      <c r="B13" s="25">
        <v>57.4</v>
      </c>
      <c r="C13" s="26"/>
      <c r="D13" s="26">
        <v>13.17</v>
      </c>
      <c r="E13" s="26"/>
      <c r="F13" s="26"/>
      <c r="G13" s="26">
        <v>19.5</v>
      </c>
      <c r="H13" s="26">
        <v>0.09</v>
      </c>
      <c r="I13" s="26"/>
      <c r="J13" s="26">
        <v>2.16</v>
      </c>
      <c r="K13" s="26">
        <v>13.5</v>
      </c>
      <c r="L13" s="26">
        <v>1.94</v>
      </c>
      <c r="M13" s="26"/>
      <c r="N13" s="26"/>
      <c r="O13" s="66">
        <v>0.66999999999999993</v>
      </c>
      <c r="P13" s="27"/>
      <c r="R13" s="223" t="e">
        <f t="shared" si="2"/>
        <v>#DIV/0!</v>
      </c>
      <c r="S13" s="217" t="e">
        <f t="shared" si="1"/>
        <v>#DIV/0!</v>
      </c>
      <c r="T13" s="217" t="e">
        <f t="shared" si="3"/>
        <v>#DIV/0!</v>
      </c>
      <c r="U13" s="217" t="e">
        <f t="shared" si="4"/>
        <v>#DIV/0!</v>
      </c>
      <c r="V13" s="217"/>
      <c r="W13" s="217" t="e">
        <f t="shared" si="5"/>
        <v>#DIV/0!</v>
      </c>
      <c r="X13" s="217" t="e">
        <f t="shared" si="6"/>
        <v>#DIV/0!</v>
      </c>
    </row>
    <row r="14" spans="1:24" ht="20.100000000000001" customHeight="1">
      <c r="A14" s="16" t="s">
        <v>32</v>
      </c>
      <c r="B14" s="25">
        <v>6.07</v>
      </c>
      <c r="C14" s="26">
        <v>73.83</v>
      </c>
      <c r="D14" s="26">
        <v>0.02</v>
      </c>
      <c r="E14" s="26">
        <v>0.56999999999999995</v>
      </c>
      <c r="F14" s="26">
        <v>4.95</v>
      </c>
      <c r="G14" s="26">
        <v>60.870000000000005</v>
      </c>
      <c r="H14" s="26">
        <v>0.01</v>
      </c>
      <c r="I14" s="26">
        <v>7.14</v>
      </c>
      <c r="J14" s="26">
        <v>38.51</v>
      </c>
      <c r="K14" s="26">
        <v>28.16</v>
      </c>
      <c r="L14" s="26">
        <v>1.7000000000000002</v>
      </c>
      <c r="M14" s="26">
        <v>9.14</v>
      </c>
      <c r="N14" s="26">
        <v>1.5999999999999999</v>
      </c>
      <c r="O14" s="66">
        <v>3.12</v>
      </c>
      <c r="P14" s="27">
        <f t="shared" si="0"/>
        <v>0.95000000000000018</v>
      </c>
      <c r="R14" s="223" t="e">
        <f t="shared" si="2"/>
        <v>#DIV/0!</v>
      </c>
      <c r="S14" s="217" t="e">
        <f t="shared" si="1"/>
        <v>#DIV/0!</v>
      </c>
      <c r="T14" s="217" t="e">
        <f t="shared" si="3"/>
        <v>#DIV/0!</v>
      </c>
      <c r="U14" s="217" t="e">
        <f t="shared" si="4"/>
        <v>#DIV/0!</v>
      </c>
      <c r="V14" s="217"/>
      <c r="W14" s="217" t="e">
        <f t="shared" si="5"/>
        <v>#DIV/0!</v>
      </c>
      <c r="X14" s="217" t="e">
        <f t="shared" si="6"/>
        <v>#DIV/0!</v>
      </c>
    </row>
    <row r="15" spans="1:24" ht="20.100000000000001" customHeight="1" thickBot="1">
      <c r="A15" s="34" t="s">
        <v>58</v>
      </c>
      <c r="B15" s="29">
        <f>B16-SUM(B7:B14)</f>
        <v>-206835.67999999996</v>
      </c>
      <c r="C15" s="30">
        <f t="shared" ref="C15:O15" si="7">C16-SUM(C7:C14)</f>
        <v>-135297.34</v>
      </c>
      <c r="D15" s="30">
        <f t="shared" si="7"/>
        <v>-92212.26</v>
      </c>
      <c r="E15" s="30">
        <f t="shared" si="7"/>
        <v>-70951.5</v>
      </c>
      <c r="F15" s="30">
        <f t="shared" si="7"/>
        <v>-80342.400000000023</v>
      </c>
      <c r="G15" s="30">
        <f t="shared" si="7"/>
        <v>-84553.66</v>
      </c>
      <c r="H15" s="30">
        <f t="shared" si="7"/>
        <v>-71388.2</v>
      </c>
      <c r="I15" s="30">
        <f t="shared" si="7"/>
        <v>-67404.170000000013</v>
      </c>
      <c r="J15" s="30">
        <f t="shared" si="7"/>
        <v>-89784.549999999988</v>
      </c>
      <c r="K15" s="30">
        <f t="shared" si="7"/>
        <v>-114330.5</v>
      </c>
      <c r="L15" s="30">
        <f t="shared" si="7"/>
        <v>-74234.61</v>
      </c>
      <c r="M15" s="30">
        <f t="shared" si="7"/>
        <v>-74595.87999999999</v>
      </c>
      <c r="N15" s="30">
        <f t="shared" si="7"/>
        <v>-189494.22</v>
      </c>
      <c r="O15" s="382">
        <f t="shared" si="7"/>
        <v>-209228.11</v>
      </c>
      <c r="P15" s="31">
        <f t="shared" si="0"/>
        <v>0.10413979909255272</v>
      </c>
      <c r="R15" s="223" t="e">
        <f t="shared" si="2"/>
        <v>#DIV/0!</v>
      </c>
      <c r="S15" s="230" t="e">
        <f t="shared" si="1"/>
        <v>#DIV/0!</v>
      </c>
      <c r="T15" s="217" t="e">
        <f t="shared" si="3"/>
        <v>#DIV/0!</v>
      </c>
      <c r="U15" s="217" t="e">
        <f t="shared" si="4"/>
        <v>#DIV/0!</v>
      </c>
      <c r="V15" s="217"/>
      <c r="W15" s="217" t="e">
        <f t="shared" si="5"/>
        <v>#DIV/0!</v>
      </c>
      <c r="X15" s="217" t="e">
        <f t="shared" si="6"/>
        <v>#DIV/0!</v>
      </c>
    </row>
    <row r="16" spans="1:24" s="2" customFormat="1" ht="26.25" customHeight="1" thickBot="1">
      <c r="A16" s="320" t="s">
        <v>43</v>
      </c>
      <c r="B16" s="235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8"/>
      <c r="P16" s="255" t="e">
        <f t="shared" si="0"/>
        <v>#DIV/0!</v>
      </c>
      <c r="R16" s="321" t="e">
        <f>SUM(R7:R15)</f>
        <v>#DIV/0!</v>
      </c>
      <c r="S16" s="259" t="e">
        <f t="shared" ref="S16:X16" si="8">SUM(S7:S15)</f>
        <v>#DIV/0!</v>
      </c>
      <c r="T16" s="259" t="e">
        <f t="shared" si="8"/>
        <v>#DIV/0!</v>
      </c>
      <c r="U16" s="259" t="e">
        <f t="shared" si="8"/>
        <v>#DIV/0!</v>
      </c>
      <c r="V16" s="259"/>
      <c r="W16" s="259" t="e">
        <f t="shared" si="8"/>
        <v>#DIV/0!</v>
      </c>
      <c r="X16" s="237" t="e">
        <f t="shared" si="8"/>
        <v>#DIV/0!</v>
      </c>
    </row>
    <row r="17" spans="1:24" ht="18.75" customHeight="1" thickBot="1"/>
    <row r="18" spans="1:24" ht="15" customHeight="1">
      <c r="A18" s="481" t="s">
        <v>20</v>
      </c>
      <c r="B18" s="501">
        <v>1000</v>
      </c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7"/>
      <c r="P18" s="492" t="s">
        <v>154</v>
      </c>
      <c r="R18" s="502" t="s">
        <v>116</v>
      </c>
      <c r="S18" s="496"/>
      <c r="T18" s="496"/>
      <c r="U18" s="503"/>
      <c r="V18" s="503"/>
      <c r="W18" s="503"/>
      <c r="X18" s="504"/>
    </row>
    <row r="19" spans="1:24" ht="15.75" customHeight="1">
      <c r="A19" s="490"/>
      <c r="B19" s="498" t="str">
        <f>B5</f>
        <v>jan - dez</v>
      </c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500"/>
      <c r="P19" s="493"/>
      <c r="R19" s="505" t="s">
        <v>67</v>
      </c>
      <c r="S19" s="499"/>
      <c r="T19" s="499"/>
      <c r="U19" s="506"/>
      <c r="V19" s="506"/>
      <c r="W19" s="506"/>
      <c r="X19" s="507"/>
    </row>
    <row r="20" spans="1:24" ht="21.75" customHeight="1" thickBot="1">
      <c r="A20" s="490"/>
      <c r="B20" s="61">
        <v>2010</v>
      </c>
      <c r="C20" s="62">
        <v>2011</v>
      </c>
      <c r="D20" s="62">
        <v>2012</v>
      </c>
      <c r="E20" s="59">
        <v>2013</v>
      </c>
      <c r="F20" s="59">
        <v>2014</v>
      </c>
      <c r="G20" s="59">
        <v>2015</v>
      </c>
      <c r="H20" s="59">
        <v>2016</v>
      </c>
      <c r="I20" s="59">
        <v>2017</v>
      </c>
      <c r="J20" s="59">
        <v>2018</v>
      </c>
      <c r="K20" s="59">
        <v>2019</v>
      </c>
      <c r="L20" s="59">
        <v>2020</v>
      </c>
      <c r="M20" s="59">
        <v>2021</v>
      </c>
      <c r="N20" s="59">
        <v>2022</v>
      </c>
      <c r="O20" s="60">
        <v>2023</v>
      </c>
      <c r="P20" s="494"/>
      <c r="R20" s="65">
        <v>2010</v>
      </c>
      <c r="S20" s="59">
        <v>2015</v>
      </c>
      <c r="T20" s="59">
        <v>2019</v>
      </c>
      <c r="U20" s="109">
        <v>2020</v>
      </c>
      <c r="V20" s="109">
        <v>2021</v>
      </c>
      <c r="W20" s="109">
        <v>2022</v>
      </c>
      <c r="X20" s="177">
        <v>2023</v>
      </c>
    </row>
    <row r="21" spans="1:24" ht="20.100000000000001" customHeight="1">
      <c r="A21" s="16" t="s">
        <v>40</v>
      </c>
      <c r="B21" s="25">
        <v>7243.3329999999996</v>
      </c>
      <c r="C21" s="26">
        <v>5149.5410000000002</v>
      </c>
      <c r="D21" s="26">
        <v>4278.2690000000002</v>
      </c>
      <c r="E21" s="26">
        <v>4299.29</v>
      </c>
      <c r="F21" s="26">
        <v>2812.3039999999996</v>
      </c>
      <c r="G21" s="26">
        <v>2868.9749999999995</v>
      </c>
      <c r="H21" s="26">
        <v>2523.2689999999998</v>
      </c>
      <c r="I21" s="26">
        <v>2559.8669999999997</v>
      </c>
      <c r="J21" s="26">
        <v>4710.4219999999996</v>
      </c>
      <c r="K21" s="26">
        <v>3959.9379999999996</v>
      </c>
      <c r="L21" s="26">
        <v>2788.8609999999999</v>
      </c>
      <c r="M21" s="26">
        <v>2498.0110000000004</v>
      </c>
      <c r="N21" s="26">
        <v>8043.945999999999</v>
      </c>
      <c r="O21" s="66">
        <v>9102.5630000000001</v>
      </c>
      <c r="P21" s="24">
        <f t="shared" ref="P21:P30" si="9">(O21-N21)/N21</f>
        <v>0.13160419028173501</v>
      </c>
      <c r="R21" s="223" t="e">
        <f>B21/$B$30</f>
        <v>#DIV/0!</v>
      </c>
      <c r="S21" s="217" t="e">
        <f t="shared" ref="S21:S29" si="10">G21/$G$30</f>
        <v>#DIV/0!</v>
      </c>
      <c r="T21" s="217" t="e">
        <f>K21/$K$30</f>
        <v>#DIV/0!</v>
      </c>
      <c r="U21" s="217" t="e">
        <f>L21/$L$30</f>
        <v>#DIV/0!</v>
      </c>
      <c r="V21" s="217"/>
      <c r="W21" s="217" t="e">
        <f>N21/$N$30</f>
        <v>#DIV/0!</v>
      </c>
      <c r="X21" s="217" t="e">
        <f>O21/$O$30</f>
        <v>#DIV/0!</v>
      </c>
    </row>
    <row r="22" spans="1:24" ht="20.100000000000001" customHeight="1">
      <c r="A22" s="16" t="s">
        <v>99</v>
      </c>
      <c r="B22" s="25">
        <v>337.16100000000006</v>
      </c>
      <c r="C22" s="26">
        <v>188.33199999999999</v>
      </c>
      <c r="D22" s="26">
        <v>266.54500000000002</v>
      </c>
      <c r="E22" s="26">
        <v>79.734999999999999</v>
      </c>
      <c r="F22" s="26">
        <v>422.68800000000005</v>
      </c>
      <c r="G22" s="26">
        <v>691.09999999999991</v>
      </c>
      <c r="H22" s="26">
        <v>595.0379999999999</v>
      </c>
      <c r="I22" s="26">
        <v>589.15700000000004</v>
      </c>
      <c r="J22" s="26">
        <v>866.75799999999992</v>
      </c>
      <c r="K22" s="26">
        <v>1245.8779999999999</v>
      </c>
      <c r="L22" s="26">
        <v>492.09999999999997</v>
      </c>
      <c r="M22" s="26">
        <v>581.13099999999997</v>
      </c>
      <c r="N22" s="26">
        <v>599.58600000000001</v>
      </c>
      <c r="O22" s="66">
        <v>811.25099999999998</v>
      </c>
      <c r="P22" s="27">
        <f t="shared" si="9"/>
        <v>0.35301858282214721</v>
      </c>
      <c r="R22" s="223" t="e">
        <f t="shared" ref="R22:R29" si="11">B22/$B$30</f>
        <v>#DIV/0!</v>
      </c>
      <c r="S22" s="217" t="e">
        <f t="shared" si="10"/>
        <v>#DIV/0!</v>
      </c>
      <c r="T22" s="217" t="e">
        <f t="shared" ref="T22:T29" si="12">K22/$K$30</f>
        <v>#DIV/0!</v>
      </c>
      <c r="U22" s="217" t="e">
        <f t="shared" ref="U22:U29" si="13">L22/$L$30</f>
        <v>#DIV/0!</v>
      </c>
      <c r="V22" s="217"/>
      <c r="W22" s="217" t="e">
        <f t="shared" ref="W22:W29" si="14">N22/$N$30</f>
        <v>#DIV/0!</v>
      </c>
      <c r="X22" s="217" t="e">
        <f t="shared" ref="X22:X29" si="15">O22/$O$30</f>
        <v>#DIV/0!</v>
      </c>
    </row>
    <row r="23" spans="1:24" ht="20.100000000000001" customHeight="1">
      <c r="A23" s="16" t="s">
        <v>30</v>
      </c>
      <c r="B23" s="25">
        <v>201.238</v>
      </c>
      <c r="C23" s="26">
        <v>96.201999999999998</v>
      </c>
      <c r="D23" s="26">
        <v>38.269000000000005</v>
      </c>
      <c r="E23" s="26">
        <v>29.162999999999997</v>
      </c>
      <c r="F23" s="26">
        <v>168.41800000000001</v>
      </c>
      <c r="G23" s="26">
        <v>87.506000000000014</v>
      </c>
      <c r="H23" s="26">
        <v>66.177000000000007</v>
      </c>
      <c r="I23" s="26">
        <v>49.266999999999996</v>
      </c>
      <c r="J23" s="26">
        <v>86.695999999999998</v>
      </c>
      <c r="K23" s="26">
        <v>571.27499999999998</v>
      </c>
      <c r="L23" s="26">
        <v>444.28100000000001</v>
      </c>
      <c r="M23" s="26">
        <v>396.81799999999998</v>
      </c>
      <c r="N23" s="26">
        <v>481.48199999999997</v>
      </c>
      <c r="O23" s="66">
        <v>490.74699999999996</v>
      </c>
      <c r="P23" s="27">
        <f t="shared" si="9"/>
        <v>1.9242671584815189E-2</v>
      </c>
      <c r="R23" s="223" t="e">
        <f t="shared" si="11"/>
        <v>#DIV/0!</v>
      </c>
      <c r="S23" s="217" t="e">
        <f t="shared" si="10"/>
        <v>#DIV/0!</v>
      </c>
      <c r="T23" s="217" t="e">
        <f t="shared" si="12"/>
        <v>#DIV/0!</v>
      </c>
      <c r="U23" s="217" t="e">
        <f t="shared" si="13"/>
        <v>#DIV/0!</v>
      </c>
      <c r="V23" s="217"/>
      <c r="W23" s="217" t="e">
        <f t="shared" si="14"/>
        <v>#DIV/0!</v>
      </c>
      <c r="X23" s="217" t="e">
        <f t="shared" si="15"/>
        <v>#DIV/0!</v>
      </c>
    </row>
    <row r="24" spans="1:24" ht="20.100000000000001" customHeight="1">
      <c r="A24" s="16" t="s">
        <v>36</v>
      </c>
      <c r="B24" s="25">
        <v>54.706000000000003</v>
      </c>
      <c r="C24" s="26">
        <v>26.622</v>
      </c>
      <c r="D24" s="26">
        <v>62.157999999999994</v>
      </c>
      <c r="E24" s="26">
        <v>17.774999999999999</v>
      </c>
      <c r="F24" s="26">
        <v>14.995999999999999</v>
      </c>
      <c r="G24" s="26">
        <v>16.193000000000001</v>
      </c>
      <c r="H24" s="26">
        <v>24.622999999999998</v>
      </c>
      <c r="I24" s="26">
        <v>43.914999999999999</v>
      </c>
      <c r="J24" s="26">
        <v>3.8600000000000003</v>
      </c>
      <c r="K24" s="26">
        <v>36.848000000000006</v>
      </c>
      <c r="L24" s="26">
        <v>218.267</v>
      </c>
      <c r="M24" s="26">
        <v>34.352999999999994</v>
      </c>
      <c r="N24" s="26">
        <v>42.945</v>
      </c>
      <c r="O24" s="66">
        <v>35.963000000000001</v>
      </c>
      <c r="P24" s="27">
        <f t="shared" si="9"/>
        <v>-0.16258004424263592</v>
      </c>
      <c r="R24" s="223" t="e">
        <f t="shared" si="11"/>
        <v>#DIV/0!</v>
      </c>
      <c r="S24" s="217" t="e">
        <f t="shared" si="10"/>
        <v>#DIV/0!</v>
      </c>
      <c r="T24" s="217" t="e">
        <f t="shared" si="12"/>
        <v>#DIV/0!</v>
      </c>
      <c r="U24" s="217" t="e">
        <f t="shared" si="13"/>
        <v>#DIV/0!</v>
      </c>
      <c r="V24" s="217"/>
      <c r="W24" s="217" t="e">
        <f t="shared" si="14"/>
        <v>#DIV/0!</v>
      </c>
      <c r="X24" s="217" t="e">
        <f t="shared" si="15"/>
        <v>#DIV/0!</v>
      </c>
    </row>
    <row r="25" spans="1:24" ht="20.100000000000001" customHeight="1">
      <c r="A25" s="16" t="s">
        <v>158</v>
      </c>
      <c r="B25" s="25">
        <v>22.216000000000001</v>
      </c>
      <c r="C25" s="26">
        <v>17.561999999999998</v>
      </c>
      <c r="D25" s="26">
        <v>49.11</v>
      </c>
      <c r="E25" s="26">
        <v>36.076999999999998</v>
      </c>
      <c r="F25" s="26">
        <v>26.027000000000001</v>
      </c>
      <c r="G25" s="26">
        <v>28.742000000000001</v>
      </c>
      <c r="H25" s="26">
        <v>61.138999999999996</v>
      </c>
      <c r="I25" s="26">
        <v>21.199000000000002</v>
      </c>
      <c r="J25" s="26">
        <v>5.8609999999999998</v>
      </c>
      <c r="K25" s="26">
        <v>12.191000000000001</v>
      </c>
      <c r="L25" s="26"/>
      <c r="M25" s="26"/>
      <c r="N25" s="26">
        <v>12.53</v>
      </c>
      <c r="O25" s="66">
        <v>27.713999999999999</v>
      </c>
      <c r="P25" s="27"/>
      <c r="R25" s="223" t="e">
        <f t="shared" si="11"/>
        <v>#DIV/0!</v>
      </c>
      <c r="S25" s="217" t="e">
        <f t="shared" si="10"/>
        <v>#DIV/0!</v>
      </c>
      <c r="T25" s="217" t="e">
        <f t="shared" si="12"/>
        <v>#DIV/0!</v>
      </c>
      <c r="U25" s="217" t="e">
        <f t="shared" si="13"/>
        <v>#DIV/0!</v>
      </c>
      <c r="V25" s="217"/>
      <c r="W25" s="217" t="e">
        <f t="shared" si="14"/>
        <v>#DIV/0!</v>
      </c>
      <c r="X25" s="217" t="e">
        <f t="shared" si="15"/>
        <v>#DIV/0!</v>
      </c>
    </row>
    <row r="26" spans="1:24" ht="20.100000000000001" customHeight="1">
      <c r="A26" s="16" t="s">
        <v>34</v>
      </c>
      <c r="B26" s="25">
        <v>51.536999999999999</v>
      </c>
      <c r="C26" s="26">
        <v>20.222999999999999</v>
      </c>
      <c r="D26" s="26">
        <v>1.3739999999999999</v>
      </c>
      <c r="E26" s="26">
        <v>7.3170000000000002</v>
      </c>
      <c r="F26" s="26">
        <v>0.66199999999999992</v>
      </c>
      <c r="G26" s="26"/>
      <c r="H26" s="26"/>
      <c r="I26" s="26">
        <v>0.45100000000000001</v>
      </c>
      <c r="J26" s="26">
        <v>2.6320000000000001</v>
      </c>
      <c r="K26" s="26"/>
      <c r="L26" s="26">
        <v>7.1609999999999996</v>
      </c>
      <c r="M26" s="26">
        <v>5.1710000000000003</v>
      </c>
      <c r="N26" s="26">
        <v>1.212</v>
      </c>
      <c r="O26" s="66">
        <v>20.957000000000001</v>
      </c>
      <c r="P26" s="27"/>
      <c r="R26" s="223" t="e">
        <f t="shared" si="11"/>
        <v>#DIV/0!</v>
      </c>
      <c r="S26" s="217" t="e">
        <f t="shared" si="10"/>
        <v>#DIV/0!</v>
      </c>
      <c r="T26" s="217" t="e">
        <f t="shared" si="12"/>
        <v>#DIV/0!</v>
      </c>
      <c r="U26" s="217" t="e">
        <f t="shared" si="13"/>
        <v>#DIV/0!</v>
      </c>
      <c r="V26" s="217"/>
      <c r="W26" s="217" t="e">
        <f t="shared" si="14"/>
        <v>#DIV/0!</v>
      </c>
      <c r="X26" s="217" t="e">
        <f t="shared" si="15"/>
        <v>#DIV/0!</v>
      </c>
    </row>
    <row r="27" spans="1:24" ht="20.100000000000001" customHeight="1">
      <c r="A27" s="16" t="s">
        <v>39</v>
      </c>
      <c r="B27" s="25">
        <v>11.432</v>
      </c>
      <c r="C27" s="26"/>
      <c r="D27" s="26">
        <v>1.2969999999999999</v>
      </c>
      <c r="E27" s="26"/>
      <c r="F27" s="26"/>
      <c r="G27" s="26">
        <v>2.7229999999999999</v>
      </c>
      <c r="H27" s="26">
        <v>0.11</v>
      </c>
      <c r="I27" s="26"/>
      <c r="J27" s="26">
        <v>1.9330000000000001</v>
      </c>
      <c r="K27" s="26">
        <v>5.5549999999999997</v>
      </c>
      <c r="L27" s="26">
        <v>3.2450000000000001</v>
      </c>
      <c r="M27" s="26"/>
      <c r="N27" s="26"/>
      <c r="O27" s="66">
        <v>20.559000000000001</v>
      </c>
      <c r="P27" s="27"/>
      <c r="R27" s="223" t="e">
        <f t="shared" si="11"/>
        <v>#DIV/0!</v>
      </c>
      <c r="S27" s="217" t="e">
        <f t="shared" si="10"/>
        <v>#DIV/0!</v>
      </c>
      <c r="T27" s="217" t="e">
        <f t="shared" si="12"/>
        <v>#DIV/0!</v>
      </c>
      <c r="U27" s="217" t="e">
        <f t="shared" si="13"/>
        <v>#DIV/0!</v>
      </c>
      <c r="V27" s="217"/>
      <c r="W27" s="217" t="e">
        <f t="shared" si="14"/>
        <v>#DIV/0!</v>
      </c>
      <c r="X27" s="217" t="e">
        <f t="shared" si="15"/>
        <v>#DIV/0!</v>
      </c>
    </row>
    <row r="28" spans="1:24" ht="20.100000000000001" customHeight="1">
      <c r="A28" s="16" t="s">
        <v>32</v>
      </c>
      <c r="B28" s="25">
        <v>5.7330000000000005</v>
      </c>
      <c r="C28" s="26">
        <v>29.429000000000002</v>
      </c>
      <c r="D28" s="26">
        <v>7.9000000000000001E-2</v>
      </c>
      <c r="E28" s="26">
        <v>0.216</v>
      </c>
      <c r="F28" s="26">
        <v>0.98299999999999998</v>
      </c>
      <c r="G28" s="26">
        <v>12.908999999999999</v>
      </c>
      <c r="H28" s="26">
        <v>1.7999999999999999E-2</v>
      </c>
      <c r="I28" s="26">
        <v>12.462999999999999</v>
      </c>
      <c r="J28" s="26">
        <v>22.945999999999998</v>
      </c>
      <c r="K28" s="26">
        <v>14.676</v>
      </c>
      <c r="L28" s="26">
        <v>0.74199999999999999</v>
      </c>
      <c r="M28" s="26">
        <v>15.613</v>
      </c>
      <c r="N28" s="26">
        <v>1.2349999999999999</v>
      </c>
      <c r="O28" s="66">
        <v>7.4060000000000006</v>
      </c>
      <c r="P28" s="27">
        <f t="shared" si="9"/>
        <v>4.9967611336032407</v>
      </c>
      <c r="R28" s="223" t="e">
        <f t="shared" si="11"/>
        <v>#DIV/0!</v>
      </c>
      <c r="S28" s="217" t="e">
        <f t="shared" si="10"/>
        <v>#DIV/0!</v>
      </c>
      <c r="T28" s="217" t="e">
        <f t="shared" si="12"/>
        <v>#DIV/0!</v>
      </c>
      <c r="U28" s="217" t="e">
        <f t="shared" si="13"/>
        <v>#DIV/0!</v>
      </c>
      <c r="V28" s="217"/>
      <c r="W28" s="217" t="e">
        <f t="shared" si="14"/>
        <v>#DIV/0!</v>
      </c>
      <c r="X28" s="217" t="e">
        <f t="shared" si="15"/>
        <v>#DIV/0!</v>
      </c>
    </row>
    <row r="29" spans="1:24" ht="20.100000000000001" customHeight="1" thickBot="1">
      <c r="A29" s="34" t="s">
        <v>58</v>
      </c>
      <c r="B29" s="29">
        <f>B30-SUM(B21:B28)</f>
        <v>-7927.3560000000007</v>
      </c>
      <c r="C29" s="30">
        <f t="shared" ref="C29:O29" si="16">C30-SUM(C21:C28)</f>
        <v>-5527.911000000001</v>
      </c>
      <c r="D29" s="30">
        <f t="shared" si="16"/>
        <v>-4697.1009999999997</v>
      </c>
      <c r="E29" s="30">
        <f t="shared" si="16"/>
        <v>-4469.5729999999994</v>
      </c>
      <c r="F29" s="30">
        <f t="shared" si="16"/>
        <v>-3446.078</v>
      </c>
      <c r="G29" s="30">
        <f t="shared" si="16"/>
        <v>-3708.1479999999997</v>
      </c>
      <c r="H29" s="30">
        <f t="shared" si="16"/>
        <v>-3270.3740000000003</v>
      </c>
      <c r="I29" s="30">
        <f t="shared" si="16"/>
        <v>-3276.319</v>
      </c>
      <c r="J29" s="30">
        <f t="shared" si="16"/>
        <v>-5701.1079999999984</v>
      </c>
      <c r="K29" s="30">
        <f t="shared" si="16"/>
        <v>-5846.3609999999999</v>
      </c>
      <c r="L29" s="30">
        <f t="shared" si="16"/>
        <v>-3954.6569999999997</v>
      </c>
      <c r="M29" s="30">
        <f t="shared" si="16"/>
        <v>-3531.0969999999998</v>
      </c>
      <c r="N29" s="30">
        <f t="shared" si="16"/>
        <v>-9182.9359999999997</v>
      </c>
      <c r="O29" s="382">
        <f t="shared" si="16"/>
        <v>-10517.16</v>
      </c>
      <c r="P29" s="27">
        <f t="shared" si="9"/>
        <v>0.14529383630681955</v>
      </c>
      <c r="R29" s="223" t="e">
        <f t="shared" si="11"/>
        <v>#DIV/0!</v>
      </c>
      <c r="S29" s="230" t="e">
        <f t="shared" si="10"/>
        <v>#DIV/0!</v>
      </c>
      <c r="T29" s="217" t="e">
        <f t="shared" si="12"/>
        <v>#DIV/0!</v>
      </c>
      <c r="U29" s="217" t="e">
        <f t="shared" si="13"/>
        <v>#DIV/0!</v>
      </c>
      <c r="V29" s="217"/>
      <c r="W29" s="217" t="e">
        <f t="shared" si="14"/>
        <v>#DIV/0!</v>
      </c>
      <c r="X29" s="217" t="e">
        <f t="shared" si="15"/>
        <v>#DIV/0!</v>
      </c>
    </row>
    <row r="30" spans="1:24" ht="26.25" customHeight="1" thickBot="1">
      <c r="A30" s="320" t="s">
        <v>43</v>
      </c>
      <c r="B30" s="235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8"/>
      <c r="P30" s="255" t="e">
        <f t="shared" si="9"/>
        <v>#DIV/0!</v>
      </c>
      <c r="Q30" s="2"/>
      <c r="R30" s="321" t="e">
        <f>SUM(R21:R29)</f>
        <v>#DIV/0!</v>
      </c>
      <c r="S30" s="259" t="e">
        <f t="shared" ref="S30:X30" si="17">SUM(S21:S29)</f>
        <v>#DIV/0!</v>
      </c>
      <c r="T30" s="259" t="e">
        <f t="shared" si="17"/>
        <v>#DIV/0!</v>
      </c>
      <c r="U30" s="259" t="e">
        <f t="shared" si="17"/>
        <v>#DIV/0!</v>
      </c>
      <c r="V30" s="259"/>
      <c r="W30" s="259" t="e">
        <f t="shared" si="17"/>
        <v>#DIV/0!</v>
      </c>
      <c r="X30" s="237" t="e">
        <f t="shared" si="17"/>
        <v>#DIV/0!</v>
      </c>
    </row>
    <row r="31" spans="1:24" ht="18.75" customHeight="1" thickBot="1"/>
    <row r="32" spans="1:24" ht="15" customHeight="1">
      <c r="A32" s="526" t="s">
        <v>20</v>
      </c>
      <c r="B32" s="462" t="s">
        <v>50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514"/>
      <c r="P32" s="492" t="s">
        <v>175</v>
      </c>
    </row>
    <row r="33" spans="1:16" ht="15.75" customHeight="1">
      <c r="A33" s="527"/>
      <c r="B33" s="534" t="str">
        <f>B19</f>
        <v>jan - dez</v>
      </c>
      <c r="C33" s="534"/>
      <c r="D33" s="534"/>
      <c r="E33" s="534"/>
      <c r="F33" s="534"/>
      <c r="G33" s="534"/>
      <c r="H33" s="534"/>
      <c r="I33" s="534"/>
      <c r="J33" s="534"/>
      <c r="K33" s="534"/>
      <c r="L33" s="534"/>
      <c r="M33" s="534"/>
      <c r="N33" s="534"/>
      <c r="O33" s="535"/>
      <c r="P33" s="493"/>
    </row>
    <row r="34" spans="1:16" ht="21.75" customHeight="1" thickBot="1">
      <c r="A34" s="527"/>
      <c r="B34" s="175">
        <v>2010</v>
      </c>
      <c r="C34" s="48">
        <v>2011</v>
      </c>
      <c r="D34" s="48">
        <v>2012</v>
      </c>
      <c r="E34" s="20">
        <v>2013</v>
      </c>
      <c r="F34" s="20">
        <v>2014</v>
      </c>
      <c r="G34" s="20">
        <v>2015</v>
      </c>
      <c r="H34" s="20">
        <v>2016</v>
      </c>
      <c r="I34" s="20">
        <v>2017</v>
      </c>
      <c r="J34" s="20">
        <v>2018</v>
      </c>
      <c r="K34" s="20">
        <v>2019</v>
      </c>
      <c r="L34" s="20">
        <v>2020</v>
      </c>
      <c r="M34" s="20">
        <v>2021</v>
      </c>
      <c r="N34" s="20">
        <v>2022</v>
      </c>
      <c r="O34" s="21">
        <v>2023</v>
      </c>
      <c r="P34" s="494"/>
    </row>
    <row r="35" spans="1:16" ht="20.100000000000001" customHeight="1">
      <c r="A35" s="16" t="s">
        <v>40</v>
      </c>
      <c r="B35" s="52">
        <f t="shared" ref="B35:I35" si="18">(B21/B7)*10</f>
        <v>0.35763450880543768</v>
      </c>
      <c r="C35" s="87">
        <f t="shared" si="18"/>
        <v>0.38878571097993225</v>
      </c>
      <c r="D35" s="87">
        <f t="shared" si="18"/>
        <v>0.4755827300734139</v>
      </c>
      <c r="E35" s="87">
        <f t="shared" si="18"/>
        <v>0.61133085528077302</v>
      </c>
      <c r="F35" s="87">
        <f t="shared" si="18"/>
        <v>0.36525809864487258</v>
      </c>
      <c r="G35" s="87">
        <f t="shared" si="18"/>
        <v>0.36430831799707653</v>
      </c>
      <c r="H35" s="87">
        <f t="shared" si="18"/>
        <v>0.37420386345432383</v>
      </c>
      <c r="I35" s="87">
        <f t="shared" si="18"/>
        <v>0.40059682638843352</v>
      </c>
      <c r="J35" s="87">
        <f t="shared" ref="J35:O35" si="19">(J21/J7)*10</f>
        <v>0.56114871026580215</v>
      </c>
      <c r="K35" s="87">
        <f t="shared" si="19"/>
        <v>0.3840805060863649</v>
      </c>
      <c r="L35" s="87">
        <f t="shared" si="19"/>
        <v>0.40221156719474521</v>
      </c>
      <c r="M35" s="87"/>
      <c r="N35" s="87">
        <f t="shared" si="19"/>
        <v>0.43107069537196624</v>
      </c>
      <c r="O35" s="117">
        <f t="shared" si="19"/>
        <v>0.44040993619869806</v>
      </c>
      <c r="P35" s="24">
        <f>(O35-N35)/N35</f>
        <v>2.1665218552314465E-2</v>
      </c>
    </row>
    <row r="36" spans="1:16" ht="20.100000000000001" customHeight="1">
      <c r="A36" s="16" t="s">
        <v>99</v>
      </c>
      <c r="B36" s="52">
        <f t="shared" ref="B36:O36" si="20">(B22/B8)*10</f>
        <v>1.6761003788067095</v>
      </c>
      <c r="C36" s="56">
        <f t="shared" si="20"/>
        <v>1.206784526563331</v>
      </c>
      <c r="D36" s="56">
        <f t="shared" si="20"/>
        <v>1.6857347044612254</v>
      </c>
      <c r="E36" s="56">
        <f t="shared" si="20"/>
        <v>2.6767490264536056</v>
      </c>
      <c r="F36" s="56">
        <f t="shared" si="20"/>
        <v>1.8871432206908563</v>
      </c>
      <c r="G36" s="56">
        <f t="shared" si="20"/>
        <v>1.3826452117581858</v>
      </c>
      <c r="H36" s="56">
        <f t="shared" si="20"/>
        <v>1.6820719541601059</v>
      </c>
      <c r="I36" s="56">
        <f t="shared" si="20"/>
        <v>1.8939204958241984</v>
      </c>
      <c r="J36" s="56">
        <f t="shared" si="20"/>
        <v>1.5824288575398138</v>
      </c>
      <c r="K36" s="56">
        <f t="shared" si="20"/>
        <v>1.3579096171431624</v>
      </c>
      <c r="L36" s="56">
        <f t="shared" si="20"/>
        <v>2.3823932377019421</v>
      </c>
      <c r="M36" s="56"/>
      <c r="N36" s="56">
        <f t="shared" si="20"/>
        <v>3.4781998329311308</v>
      </c>
      <c r="O36" s="117">
        <f t="shared" si="20"/>
        <v>5.9560154764439419</v>
      </c>
      <c r="P36" s="27">
        <f t="shared" ref="P36:P44" si="21">(O36-N36)/N36</f>
        <v>0.71238449845612206</v>
      </c>
    </row>
    <row r="37" spans="1:16" ht="20.100000000000001" customHeight="1">
      <c r="A37" s="16" t="s">
        <v>30</v>
      </c>
      <c r="B37" s="52">
        <f t="shared" ref="B37:O37" si="22">(B23/B9)*10</f>
        <v>1.2094138575541038</v>
      </c>
      <c r="C37" s="56">
        <f t="shared" si="22"/>
        <v>1.0576297273526827</v>
      </c>
      <c r="D37" s="56">
        <f t="shared" si="22"/>
        <v>2.1884256876536861</v>
      </c>
      <c r="E37" s="56">
        <f t="shared" si="22"/>
        <v>2.1268232205367559</v>
      </c>
      <c r="F37" s="56">
        <f t="shared" si="22"/>
        <v>1.7915474379567478</v>
      </c>
      <c r="G37" s="56">
        <f t="shared" si="22"/>
        <v>1.7271830096320862</v>
      </c>
      <c r="H37" s="56">
        <f t="shared" si="22"/>
        <v>2.8104217097719451</v>
      </c>
      <c r="I37" s="56">
        <f t="shared" si="22"/>
        <v>3.642123161085236</v>
      </c>
      <c r="J37" s="56">
        <f t="shared" si="22"/>
        <v>3.0744352636618317</v>
      </c>
      <c r="K37" s="56">
        <f t="shared" si="22"/>
        <v>3.0610358574276098</v>
      </c>
      <c r="L37" s="56">
        <f t="shared" si="22"/>
        <v>2.9583430439675324</v>
      </c>
      <c r="M37" s="56"/>
      <c r="N37" s="56">
        <f t="shared" si="22"/>
        <v>4.3440547831500318</v>
      </c>
      <c r="O37" s="117">
        <f t="shared" si="22"/>
        <v>4.3015155100931732</v>
      </c>
      <c r="P37" s="27">
        <f t="shared" si="21"/>
        <v>-9.7925268396389306E-3</v>
      </c>
    </row>
    <row r="38" spans="1:16" ht="20.100000000000001" customHeight="1">
      <c r="A38" s="16" t="s">
        <v>36</v>
      </c>
      <c r="B38" s="52">
        <f t="shared" ref="B38:O38" si="23">(B24/B10)*10</f>
        <v>2.0506034935152564</v>
      </c>
      <c r="C38" s="56">
        <f t="shared" si="23"/>
        <v>2.0975417585880871</v>
      </c>
      <c r="D38" s="56">
        <f t="shared" si="23"/>
        <v>1.9608201892744479</v>
      </c>
      <c r="E38" s="56">
        <f t="shared" si="23"/>
        <v>2.8613972955569862</v>
      </c>
      <c r="F38" s="56">
        <f t="shared" si="23"/>
        <v>2.6480663959032311</v>
      </c>
      <c r="G38" s="56">
        <f t="shared" si="23"/>
        <v>2.207634628493524</v>
      </c>
      <c r="H38" s="56">
        <f t="shared" si="23"/>
        <v>3.7228605987299663</v>
      </c>
      <c r="I38" s="56">
        <f t="shared" si="23"/>
        <v>3.4153834188831862</v>
      </c>
      <c r="J38" s="56">
        <f t="shared" si="23"/>
        <v>2.7789776817854572</v>
      </c>
      <c r="K38" s="56">
        <f t="shared" si="23"/>
        <v>6.2592152199762197</v>
      </c>
      <c r="L38" s="56">
        <f t="shared" si="23"/>
        <v>1.6880012373844786</v>
      </c>
      <c r="M38" s="56"/>
      <c r="N38" s="56">
        <f t="shared" si="23"/>
        <v>11.349101479915433</v>
      </c>
      <c r="O38" s="117">
        <f t="shared" si="23"/>
        <v>31.546491228070174</v>
      </c>
      <c r="P38" s="27">
        <f t="shared" si="21"/>
        <v>1.7796465899876015</v>
      </c>
    </row>
    <row r="39" spans="1:16" ht="20.100000000000001" customHeight="1">
      <c r="A39" s="16" t="s">
        <v>158</v>
      </c>
      <c r="B39" s="52">
        <f t="shared" ref="B39:O39" si="24">(B25/B11)*10</f>
        <v>1.8870296441009087</v>
      </c>
      <c r="C39" s="56">
        <f t="shared" si="24"/>
        <v>3.5724165988608627</v>
      </c>
      <c r="D39" s="56">
        <f t="shared" si="24"/>
        <v>3.227099487449073</v>
      </c>
      <c r="E39" s="56">
        <f t="shared" si="24"/>
        <v>3.3451089476124247</v>
      </c>
      <c r="F39" s="56">
        <f t="shared" si="24"/>
        <v>2.4992318033416554</v>
      </c>
      <c r="G39" s="56">
        <f t="shared" si="24"/>
        <v>2.001253307338811</v>
      </c>
      <c r="H39" s="56">
        <f t="shared" si="24"/>
        <v>5.153755373851471</v>
      </c>
      <c r="I39" s="56">
        <f t="shared" si="24"/>
        <v>1.7707150016705646</v>
      </c>
      <c r="J39" s="56">
        <f t="shared" si="24"/>
        <v>2.1547794117647059</v>
      </c>
      <c r="K39" s="56">
        <f t="shared" si="24"/>
        <v>1.4020701552616446</v>
      </c>
      <c r="L39" s="56"/>
      <c r="M39" s="56"/>
      <c r="N39" s="56"/>
      <c r="O39" s="117">
        <f t="shared" si="24"/>
        <v>12.83649837887911</v>
      </c>
      <c r="P39" s="27"/>
    </row>
    <row r="40" spans="1:16" ht="20.100000000000001" customHeight="1">
      <c r="A40" s="16" t="s">
        <v>34</v>
      </c>
      <c r="B40" s="52">
        <f t="shared" ref="B40:O40" si="25">(B26/B12)*10</f>
        <v>2.9005515533543447</v>
      </c>
      <c r="C40" s="56"/>
      <c r="D40" s="56"/>
      <c r="E40" s="56"/>
      <c r="F40" s="56"/>
      <c r="G40" s="56"/>
      <c r="H40" s="56" t="e">
        <f t="shared" si="25"/>
        <v>#DIV/0!</v>
      </c>
      <c r="I40" s="56">
        <f t="shared" si="25"/>
        <v>3.340740740740741</v>
      </c>
      <c r="J40" s="56"/>
      <c r="K40" s="56"/>
      <c r="L40" s="56"/>
      <c r="M40" s="56"/>
      <c r="N40" s="56"/>
      <c r="O40" s="117">
        <f t="shared" si="25"/>
        <v>46.365044247787623</v>
      </c>
      <c r="P40" s="27"/>
    </row>
    <row r="41" spans="1:16" ht="20.100000000000001" customHeight="1">
      <c r="A41" s="16" t="s">
        <v>39</v>
      </c>
      <c r="B41" s="52"/>
      <c r="C41" s="56"/>
      <c r="D41" s="56"/>
      <c r="E41" s="56"/>
      <c r="F41" s="56"/>
      <c r="G41" s="56"/>
      <c r="H41" s="56"/>
      <c r="I41" s="56" t="e">
        <f t="shared" ref="I41:O41" si="26">(I27/I13)*10</f>
        <v>#DIV/0!</v>
      </c>
      <c r="J41" s="56"/>
      <c r="K41" s="56">
        <f t="shared" si="26"/>
        <v>4.1148148148148147</v>
      </c>
      <c r="L41" s="56"/>
      <c r="M41" s="56"/>
      <c r="N41" s="56"/>
      <c r="O41" s="117">
        <f t="shared" si="26"/>
        <v>306.85074626865679</v>
      </c>
      <c r="P41" s="27"/>
    </row>
    <row r="42" spans="1:16" ht="20.100000000000001" customHeight="1">
      <c r="A42" s="16" t="s">
        <v>32</v>
      </c>
      <c r="B42" s="52"/>
      <c r="C42" s="56"/>
      <c r="D42" s="56">
        <f t="shared" ref="D42:O42" si="27">(D28/D14)*10</f>
        <v>39.5</v>
      </c>
      <c r="E42" s="56">
        <f t="shared" si="27"/>
        <v>3.7894736842105265</v>
      </c>
      <c r="F42" s="56"/>
      <c r="G42" s="56"/>
      <c r="H42" s="56"/>
      <c r="I42" s="56"/>
      <c r="J42" s="56"/>
      <c r="K42" s="56"/>
      <c r="L42" s="56">
        <f t="shared" si="27"/>
        <v>4.3647058823529408</v>
      </c>
      <c r="M42" s="56"/>
      <c r="N42" s="56">
        <f t="shared" si="27"/>
        <v>7.71875</v>
      </c>
      <c r="O42" s="117">
        <f t="shared" si="27"/>
        <v>23.737179487179489</v>
      </c>
      <c r="P42" s="27">
        <f t="shared" si="21"/>
        <v>2.0752621197965331</v>
      </c>
    </row>
    <row r="43" spans="1:16" ht="20.100000000000001" customHeight="1" thickBot="1">
      <c r="A43" s="34" t="s">
        <v>58</v>
      </c>
      <c r="B43" s="52">
        <f t="shared" ref="B43:O43" si="28">(B29/B15)*10</f>
        <v>0.38326830264488232</v>
      </c>
      <c r="C43" s="57">
        <f t="shared" si="28"/>
        <v>0.40857499489642596</v>
      </c>
      <c r="D43" s="57">
        <f t="shared" si="28"/>
        <v>0.50937923005032082</v>
      </c>
      <c r="E43" s="57">
        <f t="shared" si="28"/>
        <v>0.62994764028949335</v>
      </c>
      <c r="F43" s="57">
        <f t="shared" si="28"/>
        <v>0.42892395547058582</v>
      </c>
      <c r="G43" s="57">
        <f t="shared" si="28"/>
        <v>0.43855558706743147</v>
      </c>
      <c r="H43" s="57">
        <f t="shared" si="28"/>
        <v>0.45811128449799832</v>
      </c>
      <c r="I43" s="57">
        <f t="shared" si="28"/>
        <v>0.48607066892152212</v>
      </c>
      <c r="J43" s="57">
        <f t="shared" si="28"/>
        <v>0.63497650765081515</v>
      </c>
      <c r="K43" s="57">
        <f t="shared" si="28"/>
        <v>0.51135619978920754</v>
      </c>
      <c r="L43" s="57">
        <f t="shared" si="28"/>
        <v>0.53272415656255212</v>
      </c>
      <c r="M43" s="57"/>
      <c r="N43" s="57">
        <f t="shared" si="28"/>
        <v>0.48460243272855497</v>
      </c>
      <c r="O43" s="117">
        <f t="shared" si="28"/>
        <v>0.50266477100041673</v>
      </c>
      <c r="P43" s="27"/>
    </row>
    <row r="44" spans="1:16" ht="26.25" customHeight="1" thickBot="1">
      <c r="A44" s="320" t="s">
        <v>43</v>
      </c>
      <c r="B44" s="281" t="e">
        <f t="shared" ref="B44:O44" si="29">(B30/B16)*10</f>
        <v>#DIV/0!</v>
      </c>
      <c r="C44" s="282" t="e">
        <f t="shared" si="29"/>
        <v>#DIV/0!</v>
      </c>
      <c r="D44" s="282" t="e">
        <f t="shared" si="29"/>
        <v>#DIV/0!</v>
      </c>
      <c r="E44" s="282" t="e">
        <f t="shared" si="29"/>
        <v>#DIV/0!</v>
      </c>
      <c r="F44" s="282" t="e">
        <f t="shared" si="29"/>
        <v>#DIV/0!</v>
      </c>
      <c r="G44" s="282" t="e">
        <f t="shared" si="29"/>
        <v>#DIV/0!</v>
      </c>
      <c r="H44" s="282" t="e">
        <f t="shared" si="29"/>
        <v>#DIV/0!</v>
      </c>
      <c r="I44" s="282" t="e">
        <f t="shared" si="29"/>
        <v>#DIV/0!</v>
      </c>
      <c r="J44" s="282" t="e">
        <f t="shared" si="29"/>
        <v>#DIV/0!</v>
      </c>
      <c r="K44" s="282" t="e">
        <f t="shared" si="29"/>
        <v>#DIV/0!</v>
      </c>
      <c r="L44" s="282" t="e">
        <f t="shared" si="29"/>
        <v>#DIV/0!</v>
      </c>
      <c r="M44" s="282"/>
      <c r="N44" s="282" t="e">
        <f t="shared" si="29"/>
        <v>#DIV/0!</v>
      </c>
      <c r="O44" s="283" t="e">
        <f t="shared" si="29"/>
        <v>#DIV/0!</v>
      </c>
      <c r="P44" s="237" t="e">
        <f t="shared" si="21"/>
        <v>#DIV/0!</v>
      </c>
    </row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6.25" customHeight="1"/>
  </sheetData>
  <mergeCells count="16">
    <mergeCell ref="R5:X5"/>
    <mergeCell ref="R4:X4"/>
    <mergeCell ref="R18:X18"/>
    <mergeCell ref="R19:X19"/>
    <mergeCell ref="P18:P20"/>
    <mergeCell ref="P32:P34"/>
    <mergeCell ref="A4:A6"/>
    <mergeCell ref="B4:O4"/>
    <mergeCell ref="B5:O5"/>
    <mergeCell ref="B19:O19"/>
    <mergeCell ref="B18:O18"/>
    <mergeCell ref="P4:P6"/>
    <mergeCell ref="B32:O32"/>
    <mergeCell ref="A18:A20"/>
    <mergeCell ref="A32:A34"/>
    <mergeCell ref="B33:O3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9" id="{B8BC3EC6-1482-416F-9303-18F14E0572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P7:P16</xm:sqref>
        </x14:conditionalFormatting>
        <x14:conditionalFormatting xmlns:xm="http://schemas.microsoft.com/office/excel/2006/main">
          <x14:cfRule type="iconSet" priority="1" id="{B4F1427A-4E91-4272-9F25-A83917D637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P21:P30</xm:sqref>
        </x14:conditionalFormatting>
        <x14:conditionalFormatting xmlns:xm="http://schemas.microsoft.com/office/excel/2006/main">
          <x14:cfRule type="iconSet" priority="5" id="{A37D7525-67D5-464D-A9BF-9E64686875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P35:P44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17EA-5691-40E7-BCE1-34CD66C55959}">
  <sheetPr>
    <pageSetUpPr fitToPage="1"/>
  </sheetPr>
  <dimension ref="A1:Z132"/>
  <sheetViews>
    <sheetView showGridLines="0" topLeftCell="D53" workbookViewId="0">
      <selection activeCell="O51" sqref="O51:Q70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6" width="9.140625" customWidth="1"/>
    <col min="18" max="18" width="11" customWidth="1"/>
    <col min="19" max="19" width="1.42578125" customWidth="1"/>
    <col min="20" max="20" width="9.140625" customWidth="1"/>
    <col min="21" max="21" width="9.28515625" bestFit="1" customWidth="1"/>
    <col min="22" max="24" width="9.28515625" customWidth="1"/>
    <col min="25" max="25" width="9.28515625" bestFit="1" customWidth="1"/>
    <col min="26" max="26" width="10.140625" bestFit="1" customWidth="1"/>
    <col min="27" max="27" width="11" customWidth="1"/>
    <col min="28" max="28" width="1.42578125" customWidth="1"/>
    <col min="29" max="31" width="9.140625" customWidth="1"/>
    <col min="40" max="40" width="11" customWidth="1"/>
  </cols>
  <sheetData>
    <row r="1" spans="1:26" ht="15.75">
      <c r="A1" s="10" t="s">
        <v>129</v>
      </c>
    </row>
    <row r="3" spans="1:26" ht="15.75" thickBot="1"/>
    <row r="4" spans="1:26">
      <c r="A4" s="481" t="s">
        <v>71</v>
      </c>
      <c r="B4" s="462"/>
      <c r="C4" s="462"/>
      <c r="D4" s="530" t="s">
        <v>18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2"/>
      <c r="R4" s="492" t="s">
        <v>175</v>
      </c>
      <c r="T4" s="538" t="s">
        <v>116</v>
      </c>
      <c r="U4" s="531"/>
      <c r="V4" s="531"/>
      <c r="W4" s="531"/>
      <c r="X4" s="531"/>
      <c r="Y4" s="531"/>
      <c r="Z4" s="539"/>
    </row>
    <row r="5" spans="1:26">
      <c r="A5" s="490"/>
      <c r="B5" s="463"/>
      <c r="C5" s="463"/>
      <c r="D5" s="533" t="s">
        <v>67</v>
      </c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5"/>
      <c r="R5" s="493"/>
      <c r="T5" s="540" t="s">
        <v>67</v>
      </c>
      <c r="U5" s="534"/>
      <c r="V5" s="534"/>
      <c r="W5" s="534"/>
      <c r="X5" s="534"/>
      <c r="Y5" s="534"/>
      <c r="Z5" s="541"/>
    </row>
    <row r="6" spans="1:26" ht="18.75" customHeight="1" thickBot="1">
      <c r="A6" s="490"/>
      <c r="B6" s="463"/>
      <c r="C6" s="463"/>
      <c r="D6" s="61">
        <v>2010</v>
      </c>
      <c r="E6" s="62">
        <v>2011</v>
      </c>
      <c r="F6" s="62">
        <v>2012</v>
      </c>
      <c r="G6" s="59">
        <v>2013</v>
      </c>
      <c r="H6" s="59">
        <v>2014</v>
      </c>
      <c r="I6" s="59">
        <v>2015</v>
      </c>
      <c r="J6" s="59">
        <v>2016</v>
      </c>
      <c r="K6" s="59">
        <v>2017</v>
      </c>
      <c r="L6" s="59">
        <v>2018</v>
      </c>
      <c r="M6" s="59">
        <v>2019</v>
      </c>
      <c r="N6" s="59">
        <v>2020</v>
      </c>
      <c r="O6" s="59">
        <v>2021</v>
      </c>
      <c r="P6" s="59">
        <v>2022</v>
      </c>
      <c r="Q6" s="60">
        <v>2023</v>
      </c>
      <c r="R6" s="494"/>
      <c r="T6" s="51">
        <v>2010</v>
      </c>
      <c r="U6" s="37">
        <v>2015</v>
      </c>
      <c r="V6" s="37">
        <v>2019</v>
      </c>
      <c r="W6" s="37">
        <v>2020</v>
      </c>
      <c r="X6" s="37">
        <v>2021</v>
      </c>
      <c r="Y6" s="37">
        <v>2022</v>
      </c>
      <c r="Z6" s="276">
        <v>2023</v>
      </c>
    </row>
    <row r="7" spans="1:26" ht="20.100000000000001" customHeight="1" thickBot="1">
      <c r="A7" s="42" t="s">
        <v>44</v>
      </c>
      <c r="B7" s="43"/>
      <c r="C7" s="43"/>
      <c r="D7" s="132">
        <v>1335313.21</v>
      </c>
      <c r="E7" s="138">
        <v>1317692.48</v>
      </c>
      <c r="F7" s="138">
        <v>1053753.44</v>
      </c>
      <c r="G7" s="138">
        <v>1326095.9300000002</v>
      </c>
      <c r="H7" s="138">
        <v>2000741.6800000002</v>
      </c>
      <c r="I7" s="138">
        <v>1784177.1099999999</v>
      </c>
      <c r="J7" s="138">
        <v>1447620.15</v>
      </c>
      <c r="K7" s="138">
        <v>1793291.29</v>
      </c>
      <c r="L7" s="138">
        <v>1591424.97</v>
      </c>
      <c r="M7" s="138">
        <v>2536084.6799999997</v>
      </c>
      <c r="N7" s="138">
        <v>2355622.6999999997</v>
      </c>
      <c r="O7" s="138">
        <v>2578576.8499999996</v>
      </c>
      <c r="P7" s="138">
        <v>2457398.64</v>
      </c>
      <c r="Q7" s="163">
        <v>2473410.2400000002</v>
      </c>
      <c r="R7" s="28">
        <f t="shared" ref="R7:R36" si="0">(Q7-P7)/P7</f>
        <v>6.5156705710556154E-3</v>
      </c>
      <c r="S7" s="2"/>
      <c r="T7" s="296">
        <f>D7/$D$27</f>
        <v>0.99823842899443593</v>
      </c>
      <c r="U7" s="214">
        <f t="shared" ref="U7:U26" si="1">I7/$I$27</f>
        <v>0.99854005437204851</v>
      </c>
      <c r="V7" s="214">
        <f>M7/$M$27</f>
        <v>0.9993417725768734</v>
      </c>
      <c r="W7" s="214">
        <f>N7/$N$27</f>
        <v>0.99942473808989796</v>
      </c>
      <c r="X7" s="214"/>
      <c r="Y7" s="214">
        <f>P7/$P$27</f>
        <v>0.952477206057461</v>
      </c>
      <c r="Z7" s="297">
        <f>Q7/$Q$27</f>
        <v>1.0058257377484086</v>
      </c>
    </row>
    <row r="8" spans="1:26" ht="20.100000000000001" customHeight="1">
      <c r="A8" s="69"/>
      <c r="B8" s="68" t="s">
        <v>97</v>
      </c>
      <c r="C8" s="68"/>
      <c r="D8" s="72">
        <v>265879.70000000007</v>
      </c>
      <c r="E8" s="77">
        <v>216417.56999999998</v>
      </c>
      <c r="F8" s="77">
        <v>234615.39</v>
      </c>
      <c r="G8" s="77">
        <v>236869.27999999997</v>
      </c>
      <c r="H8" s="77">
        <v>309227.41999999993</v>
      </c>
      <c r="I8" s="77">
        <v>299833.07999999996</v>
      </c>
      <c r="J8" s="77">
        <v>264532.78999999998</v>
      </c>
      <c r="K8" s="77">
        <v>302195.34999999998</v>
      </c>
      <c r="L8" s="77">
        <v>241490.68000000005</v>
      </c>
      <c r="M8" s="77">
        <v>317916.42999999993</v>
      </c>
      <c r="N8" s="77">
        <v>344253.39</v>
      </c>
      <c r="O8" s="77">
        <v>414593.83999999997</v>
      </c>
      <c r="P8" s="77">
        <v>401324.01</v>
      </c>
      <c r="Q8" s="73">
        <v>414087.02999999991</v>
      </c>
      <c r="R8" s="81">
        <f t="shared" si="0"/>
        <v>3.180228364607416E-2</v>
      </c>
      <c r="T8" s="298">
        <f t="shared" ref="T8:T26" si="2">D8/$D$27</f>
        <v>0.19876335532508663</v>
      </c>
      <c r="U8" s="299">
        <f t="shared" si="1"/>
        <v>0.16780584075856614</v>
      </c>
      <c r="V8" s="299">
        <f t="shared" ref="V8:V26" si="3">M8/$M$27</f>
        <v>0.12527466893870098</v>
      </c>
      <c r="W8" s="299">
        <f t="shared" ref="W8:W26" si="4">N8/$N$27</f>
        <v>0.14605707193147255</v>
      </c>
      <c r="X8" s="299"/>
      <c r="Y8" s="299">
        <f t="shared" ref="Y8:Y26" si="5">P8/$P$27</f>
        <v>0.1555514703827526</v>
      </c>
      <c r="Z8" s="300">
        <f t="shared" ref="Z8:Z26" si="6">Q8/$Q$27</f>
        <v>0.16839074477260887</v>
      </c>
    </row>
    <row r="9" spans="1:26" ht="20.100000000000001" customHeight="1">
      <c r="A9" s="16"/>
      <c r="C9" t="s">
        <v>46</v>
      </c>
      <c r="D9" s="25">
        <v>95705.14999999998</v>
      </c>
      <c r="E9" s="26">
        <v>93978.62999999999</v>
      </c>
      <c r="F9" s="26">
        <v>112796.71000000002</v>
      </c>
      <c r="G9" s="26">
        <v>103811.83999999998</v>
      </c>
      <c r="H9" s="26">
        <v>113490.23999999998</v>
      </c>
      <c r="I9" s="26">
        <v>115308.74999999999</v>
      </c>
      <c r="J9" s="26">
        <v>129816.12000000001</v>
      </c>
      <c r="K9" s="26">
        <v>165010.53</v>
      </c>
      <c r="L9" s="26">
        <v>148512.28000000006</v>
      </c>
      <c r="M9" s="26">
        <v>185687.19999999998</v>
      </c>
      <c r="N9" s="26">
        <v>205831.27</v>
      </c>
      <c r="O9" s="26">
        <v>254675.47000000003</v>
      </c>
      <c r="P9" s="26">
        <v>257097.66</v>
      </c>
      <c r="Q9" s="66">
        <v>255918.45999999996</v>
      </c>
      <c r="R9" s="211">
        <f t="shared" si="0"/>
        <v>-4.5865839463495725E-3</v>
      </c>
      <c r="T9" s="223">
        <f t="shared" si="2"/>
        <v>7.1546179478503641E-2</v>
      </c>
      <c r="U9" s="217">
        <f t="shared" si="1"/>
        <v>6.4534179285919063E-2</v>
      </c>
      <c r="V9" s="217">
        <f t="shared" si="3"/>
        <v>7.3169865760490463E-2</v>
      </c>
      <c r="W9" s="217">
        <f t="shared" si="4"/>
        <v>8.7328443179996981E-2</v>
      </c>
      <c r="X9" s="217"/>
      <c r="Y9" s="217">
        <f t="shared" si="5"/>
        <v>9.9649953774171143E-2</v>
      </c>
      <c r="Z9" s="228">
        <f t="shared" si="6"/>
        <v>0.10407063481427833</v>
      </c>
    </row>
    <row r="10" spans="1:26" ht="20.100000000000001" customHeight="1">
      <c r="A10" s="16"/>
      <c r="C10" t="s">
        <v>47</v>
      </c>
      <c r="D10" s="25">
        <v>170174.5500000001</v>
      </c>
      <c r="E10" s="26">
        <v>122438.93999999999</v>
      </c>
      <c r="F10" s="26">
        <v>121818.67999999998</v>
      </c>
      <c r="G10" s="26">
        <v>133057.43999999997</v>
      </c>
      <c r="H10" s="26">
        <v>195737.17999999996</v>
      </c>
      <c r="I10" s="26">
        <v>184524.32999999996</v>
      </c>
      <c r="J10" s="26">
        <v>134716.66999999998</v>
      </c>
      <c r="K10" s="26">
        <v>137184.81999999998</v>
      </c>
      <c r="L10" s="26">
        <v>92978.400000000009</v>
      </c>
      <c r="M10" s="26">
        <v>132229.22999999998</v>
      </c>
      <c r="N10" s="26">
        <v>138422.12</v>
      </c>
      <c r="O10" s="26">
        <v>159918.36999999997</v>
      </c>
      <c r="P10" s="26">
        <v>144226.35000000003</v>
      </c>
      <c r="Q10" s="66">
        <v>158168.56999999995</v>
      </c>
      <c r="R10" s="211">
        <f t="shared" si="0"/>
        <v>9.6669020605457401E-2</v>
      </c>
      <c r="T10" s="223">
        <f t="shared" si="2"/>
        <v>0.12721717584658299</v>
      </c>
      <c r="U10" s="217">
        <f t="shared" si="1"/>
        <v>0.10327166147264707</v>
      </c>
      <c r="V10" s="217">
        <f t="shared" si="3"/>
        <v>5.2104803178210549E-2</v>
      </c>
      <c r="W10" s="217">
        <f t="shared" si="4"/>
        <v>5.872862875147554E-2</v>
      </c>
      <c r="X10" s="217"/>
      <c r="Y10" s="217">
        <f t="shared" si="5"/>
        <v>5.5901516608581468E-2</v>
      </c>
      <c r="Z10" s="228">
        <f t="shared" si="6"/>
        <v>6.432010995833054E-2</v>
      </c>
    </row>
    <row r="11" spans="1:26" ht="20.100000000000001" customHeight="1">
      <c r="A11" s="264"/>
      <c r="B11" s="536" t="s">
        <v>105</v>
      </c>
      <c r="C11" s="537"/>
      <c r="D11" s="133"/>
      <c r="E11" s="78"/>
      <c r="F11" s="78"/>
      <c r="G11" s="78"/>
      <c r="H11" s="78"/>
      <c r="I11" s="78"/>
      <c r="J11" s="78"/>
      <c r="K11" s="78">
        <v>101758.79000000001</v>
      </c>
      <c r="L11" s="78">
        <v>74020.899999999994</v>
      </c>
      <c r="M11" s="78">
        <v>81623.56</v>
      </c>
      <c r="N11" s="78">
        <v>24873.33</v>
      </c>
      <c r="O11" s="78">
        <v>6879.45</v>
      </c>
      <c r="P11" s="78">
        <v>13293.710000000001</v>
      </c>
      <c r="Q11" s="74">
        <v>4888.8200000000006</v>
      </c>
      <c r="R11" s="83">
        <f t="shared" si="0"/>
        <v>-0.63224562593888378</v>
      </c>
      <c r="T11" s="226">
        <f t="shared" si="2"/>
        <v>0</v>
      </c>
      <c r="U11" s="220">
        <f t="shared" si="1"/>
        <v>0</v>
      </c>
      <c r="V11" s="220">
        <f t="shared" si="3"/>
        <v>3.2163686716657577E-2</v>
      </c>
      <c r="W11" s="220">
        <f t="shared" si="4"/>
        <v>1.0553057295921629E-2</v>
      </c>
      <c r="X11" s="220"/>
      <c r="Y11" s="220">
        <f t="shared" si="5"/>
        <v>5.1525851576682442E-3</v>
      </c>
      <c r="Z11" s="301">
        <f t="shared" si="6"/>
        <v>1.9880652645875578E-3</v>
      </c>
    </row>
    <row r="12" spans="1:26" ht="20.100000000000001" customHeight="1">
      <c r="A12" s="16"/>
      <c r="C12" t="s">
        <v>46</v>
      </c>
      <c r="D12" s="25"/>
      <c r="E12" s="26"/>
      <c r="F12" s="26"/>
      <c r="G12" s="26"/>
      <c r="H12" s="26"/>
      <c r="I12" s="26"/>
      <c r="J12" s="26"/>
      <c r="K12" s="26">
        <v>60800.5</v>
      </c>
      <c r="L12" s="26">
        <v>48700.33</v>
      </c>
      <c r="M12" s="26">
        <v>48162.310000000005</v>
      </c>
      <c r="N12" s="26">
        <v>8604.5600000000013</v>
      </c>
      <c r="O12" s="26">
        <v>6458.5199999999995</v>
      </c>
      <c r="P12" s="26">
        <v>4449.51</v>
      </c>
      <c r="Q12" s="66">
        <v>303.27000000000004</v>
      </c>
      <c r="R12" s="211">
        <f t="shared" si="0"/>
        <v>-0.93184193315668462</v>
      </c>
      <c r="T12" s="223">
        <f t="shared" si="2"/>
        <v>0</v>
      </c>
      <c r="U12" s="217">
        <f t="shared" si="1"/>
        <v>0</v>
      </c>
      <c r="V12" s="217">
        <f t="shared" si="3"/>
        <v>1.897831276154268E-2</v>
      </c>
      <c r="W12" s="217">
        <f t="shared" si="4"/>
        <v>3.6506738215669322E-3</v>
      </c>
      <c r="X12" s="217"/>
      <c r="Y12" s="217">
        <f t="shared" si="5"/>
        <v>1.7246110517603009E-3</v>
      </c>
      <c r="Z12" s="228">
        <f t="shared" si="6"/>
        <v>1.2332639630656655E-4</v>
      </c>
    </row>
    <row r="13" spans="1:26" ht="20.100000000000001" customHeight="1">
      <c r="A13" s="16"/>
      <c r="C13" t="s">
        <v>47</v>
      </c>
      <c r="D13" s="25"/>
      <c r="E13" s="26"/>
      <c r="F13" s="26"/>
      <c r="G13" s="26"/>
      <c r="H13" s="26"/>
      <c r="I13" s="26"/>
      <c r="J13" s="26"/>
      <c r="K13" s="26">
        <v>40958.29</v>
      </c>
      <c r="L13" s="26">
        <v>25320.57</v>
      </c>
      <c r="M13" s="26">
        <v>33461.25</v>
      </c>
      <c r="N13" s="26">
        <v>16268.77</v>
      </c>
      <c r="O13" s="26">
        <v>420.93</v>
      </c>
      <c r="P13" s="26">
        <v>8844.2000000000007</v>
      </c>
      <c r="Q13" s="66">
        <v>4585.55</v>
      </c>
      <c r="R13" s="211">
        <f t="shared" si="0"/>
        <v>-0.48151896157934015</v>
      </c>
      <c r="T13" s="223">
        <f t="shared" si="2"/>
        <v>0</v>
      </c>
      <c r="U13" s="217">
        <f t="shared" si="1"/>
        <v>0</v>
      </c>
      <c r="V13" s="217">
        <f t="shared" si="3"/>
        <v>1.3185373955114901E-2</v>
      </c>
      <c r="W13" s="217">
        <f t="shared" si="4"/>
        <v>6.9023834743546968E-3</v>
      </c>
      <c r="X13" s="217"/>
      <c r="Y13" s="217">
        <f t="shared" si="5"/>
        <v>3.4279741059079437E-3</v>
      </c>
      <c r="Z13" s="228">
        <f t="shared" si="6"/>
        <v>1.8647388682809913E-3</v>
      </c>
    </row>
    <row r="14" spans="1:26" ht="20.100000000000001" customHeight="1">
      <c r="A14" s="70"/>
      <c r="B14" s="71" t="s">
        <v>106</v>
      </c>
      <c r="C14" s="71"/>
      <c r="D14" s="133">
        <v>1069433.51</v>
      </c>
      <c r="E14" s="78">
        <v>1101274.9100000001</v>
      </c>
      <c r="F14" s="78">
        <v>819138.05</v>
      </c>
      <c r="G14" s="78">
        <v>1089226.6500000001</v>
      </c>
      <c r="H14" s="78">
        <v>1691514.2600000002</v>
      </c>
      <c r="I14" s="78">
        <v>1484344.03</v>
      </c>
      <c r="J14" s="78">
        <v>1183087.3599999999</v>
      </c>
      <c r="K14" s="78">
        <v>1389337.1500000001</v>
      </c>
      <c r="L14" s="78">
        <v>1275913.3899999999</v>
      </c>
      <c r="M14" s="78">
        <v>2136544.69</v>
      </c>
      <c r="N14" s="78">
        <v>1986495.9799999997</v>
      </c>
      <c r="O14" s="78">
        <v>2157103.5599999996</v>
      </c>
      <c r="P14" s="78">
        <v>2042780.92</v>
      </c>
      <c r="Q14" s="74">
        <v>2054434.3900000001</v>
      </c>
      <c r="R14" s="83">
        <f t="shared" si="0"/>
        <v>5.7047086576470498E-3</v>
      </c>
      <c r="T14" s="226">
        <f t="shared" si="2"/>
        <v>0.79947507366934945</v>
      </c>
      <c r="U14" s="220">
        <f t="shared" si="1"/>
        <v>0.83073421361348243</v>
      </c>
      <c r="V14" s="220">
        <f t="shared" si="3"/>
        <v>0.84190341692151482</v>
      </c>
      <c r="W14" s="220">
        <f t="shared" si="4"/>
        <v>0.84281460886250381</v>
      </c>
      <c r="X14" s="220"/>
      <c r="Y14" s="220">
        <f t="shared" si="5"/>
        <v>0.79177315051704011</v>
      </c>
      <c r="Z14" s="301">
        <f t="shared" si="6"/>
        <v>0.8354469277112121</v>
      </c>
    </row>
    <row r="15" spans="1:26" ht="20.100000000000001" customHeight="1">
      <c r="A15" s="16"/>
      <c r="C15" t="s">
        <v>46</v>
      </c>
      <c r="D15" s="25">
        <v>316999.32000000007</v>
      </c>
      <c r="E15" s="26">
        <v>357580.35</v>
      </c>
      <c r="F15" s="26">
        <v>241104.02000000002</v>
      </c>
      <c r="G15" s="26">
        <v>418292.82</v>
      </c>
      <c r="H15" s="26">
        <v>635351.56000000017</v>
      </c>
      <c r="I15" s="26">
        <v>541776.41</v>
      </c>
      <c r="J15" s="26">
        <v>422505.72000000003</v>
      </c>
      <c r="K15" s="26">
        <v>508787.93</v>
      </c>
      <c r="L15" s="26">
        <v>418535.06</v>
      </c>
      <c r="M15" s="26">
        <v>625146.30999999994</v>
      </c>
      <c r="N15" s="26">
        <v>571767.27</v>
      </c>
      <c r="O15" s="26">
        <v>607170.73</v>
      </c>
      <c r="P15" s="26">
        <v>771613.92</v>
      </c>
      <c r="Q15" s="66">
        <v>894691.22</v>
      </c>
      <c r="R15" s="211">
        <f t="shared" si="0"/>
        <v>0.1595063240953454</v>
      </c>
      <c r="T15" s="223">
        <f t="shared" si="2"/>
        <v>0.23697878581543019</v>
      </c>
      <c r="U15" s="217">
        <f t="shared" si="1"/>
        <v>0.30321286091317096</v>
      </c>
      <c r="V15" s="217">
        <f t="shared" si="3"/>
        <v>0.24633831294438149</v>
      </c>
      <c r="W15" s="217">
        <f t="shared" si="4"/>
        <v>0.24258483927333782</v>
      </c>
      <c r="X15" s="217"/>
      <c r="Y15" s="217">
        <f t="shared" si="5"/>
        <v>0.2990742562943085</v>
      </c>
      <c r="Z15" s="228">
        <f t="shared" si="6"/>
        <v>0.36383105473579819</v>
      </c>
    </row>
    <row r="16" spans="1:26" ht="20.100000000000001" customHeight="1" thickBot="1">
      <c r="A16" s="16"/>
      <c r="C16" t="s">
        <v>47</v>
      </c>
      <c r="D16" s="25">
        <v>752434.19</v>
      </c>
      <c r="E16" s="26">
        <v>743694.56000000017</v>
      </c>
      <c r="F16" s="26">
        <v>578034.03</v>
      </c>
      <c r="G16" s="26">
        <v>670933.83000000007</v>
      </c>
      <c r="H16" s="26">
        <v>1056162.7</v>
      </c>
      <c r="I16" s="26">
        <v>942567.62</v>
      </c>
      <c r="J16" s="26">
        <v>760581.6399999999</v>
      </c>
      <c r="K16" s="26">
        <v>880549.22000000009</v>
      </c>
      <c r="L16" s="26">
        <v>857378.32999999984</v>
      </c>
      <c r="M16" s="26">
        <v>1511398.3800000001</v>
      </c>
      <c r="N16" s="26">
        <v>1414728.7099999997</v>
      </c>
      <c r="O16" s="26">
        <v>1549932.8299999998</v>
      </c>
      <c r="P16" s="26">
        <v>1271167</v>
      </c>
      <c r="Q16" s="66">
        <v>1159743.1700000002</v>
      </c>
      <c r="R16" s="211">
        <f t="shared" si="0"/>
        <v>-8.7654753466696225E-2</v>
      </c>
      <c r="T16" s="223">
        <f t="shared" si="2"/>
        <v>0.56249628785391925</v>
      </c>
      <c r="U16" s="217">
        <f t="shared" si="1"/>
        <v>0.52752135270031153</v>
      </c>
      <c r="V16" s="217">
        <f t="shared" si="3"/>
        <v>0.59556510397713347</v>
      </c>
      <c r="W16" s="217">
        <f t="shared" si="4"/>
        <v>0.60022976958916596</v>
      </c>
      <c r="X16" s="217"/>
      <c r="Y16" s="217">
        <f t="shared" si="5"/>
        <v>0.49269889422273161</v>
      </c>
      <c r="Z16" s="228">
        <f t="shared" si="6"/>
        <v>0.47161587297541396</v>
      </c>
    </row>
    <row r="17" spans="1:26" ht="20.100000000000001" customHeight="1" thickBot="1">
      <c r="A17" s="42" t="s">
        <v>49</v>
      </c>
      <c r="B17" s="43"/>
      <c r="C17" s="43"/>
      <c r="D17" s="132">
        <v>2356.4</v>
      </c>
      <c r="E17" s="138">
        <v>2230.0099999999998</v>
      </c>
      <c r="F17" s="138">
        <v>2863.9099999999994</v>
      </c>
      <c r="G17" s="138">
        <v>3212.0099999999993</v>
      </c>
      <c r="H17" s="138">
        <v>2269.6800000000003</v>
      </c>
      <c r="I17" s="138">
        <v>2608.61</v>
      </c>
      <c r="J17" s="138">
        <v>1917.6799999999998</v>
      </c>
      <c r="K17" s="138">
        <v>1381.41</v>
      </c>
      <c r="L17" s="138">
        <v>1416.0899999999997</v>
      </c>
      <c r="M17" s="138">
        <v>1670.42</v>
      </c>
      <c r="N17" s="138">
        <v>1355.8799999999997</v>
      </c>
      <c r="O17" s="138">
        <v>1430.9699999999998</v>
      </c>
      <c r="P17" s="138">
        <v>1685.6199999999994</v>
      </c>
      <c r="Q17" s="163">
        <v>1708.5199999999995</v>
      </c>
      <c r="R17" s="28">
        <f t="shared" si="0"/>
        <v>1.3585505629975972E-2</v>
      </c>
      <c r="S17" s="2"/>
      <c r="T17" s="296">
        <f t="shared" si="2"/>
        <v>1.7615710055639223E-3</v>
      </c>
      <c r="U17" s="214">
        <f t="shared" si="1"/>
        <v>1.4599456279514032E-3</v>
      </c>
      <c r="V17" s="214">
        <f t="shared" si="3"/>
        <v>6.5822742312684178E-4</v>
      </c>
      <c r="W17" s="214">
        <f t="shared" si="4"/>
        <v>5.7526191010187275E-4</v>
      </c>
      <c r="X17" s="214"/>
      <c r="Y17" s="214">
        <f t="shared" si="5"/>
        <v>6.5333910499542583E-4</v>
      </c>
      <c r="Z17" s="297">
        <f t="shared" si="6"/>
        <v>6.9477895808255021E-4</v>
      </c>
    </row>
    <row r="18" spans="1:26" ht="20.100000000000001" customHeight="1">
      <c r="A18" s="69"/>
      <c r="B18" s="68" t="s">
        <v>97</v>
      </c>
      <c r="C18" s="68"/>
      <c r="D18" s="72">
        <v>1940.75</v>
      </c>
      <c r="E18" s="77">
        <v>2229.9499999999998</v>
      </c>
      <c r="F18" s="77">
        <v>2373.7599999999993</v>
      </c>
      <c r="G18" s="77">
        <v>1855.1099999999997</v>
      </c>
      <c r="H18" s="77">
        <v>1549.4</v>
      </c>
      <c r="I18" s="77">
        <v>1797.73</v>
      </c>
      <c r="J18" s="77">
        <v>1187.9999999999998</v>
      </c>
      <c r="K18" s="77">
        <v>1380.98</v>
      </c>
      <c r="L18" s="77">
        <v>1415.2599999999998</v>
      </c>
      <c r="M18" s="77">
        <v>1661.48</v>
      </c>
      <c r="N18" s="77">
        <v>1291.4699999999996</v>
      </c>
      <c r="O18" s="77">
        <v>1238.4199999999998</v>
      </c>
      <c r="P18" s="77">
        <v>1661.8999999999996</v>
      </c>
      <c r="Q18" s="73">
        <v>1463.6799999999996</v>
      </c>
      <c r="R18" s="81">
        <f t="shared" si="0"/>
        <v>-0.11927312112642161</v>
      </c>
      <c r="T18" s="298">
        <f t="shared" si="2"/>
        <v>1.4508440540859711E-3</v>
      </c>
      <c r="U18" s="299">
        <f t="shared" si="1"/>
        <v>1.0061251217073752E-3</v>
      </c>
      <c r="V18" s="299">
        <f t="shared" si="3"/>
        <v>6.5470462457153586E-4</v>
      </c>
      <c r="W18" s="299">
        <f t="shared" si="4"/>
        <v>5.4793455102167266E-4</v>
      </c>
      <c r="X18" s="299"/>
      <c r="Y18" s="299">
        <f t="shared" si="5"/>
        <v>6.4414533441220349E-4</v>
      </c>
      <c r="Z18" s="300">
        <f t="shared" si="6"/>
        <v>5.9521343933127333E-4</v>
      </c>
    </row>
    <row r="19" spans="1:26" ht="20.100000000000001" customHeight="1">
      <c r="A19" s="16"/>
      <c r="C19" t="s">
        <v>46</v>
      </c>
      <c r="D19" s="25">
        <v>801.0200000000001</v>
      </c>
      <c r="E19" s="26">
        <v>1172.28</v>
      </c>
      <c r="F19" s="26">
        <v>903.95</v>
      </c>
      <c r="G19" s="26">
        <v>890.94999999999982</v>
      </c>
      <c r="H19" s="26">
        <v>748.65999999999985</v>
      </c>
      <c r="I19" s="26">
        <v>1098.1300000000001</v>
      </c>
      <c r="J19" s="26">
        <v>653.67999999999995</v>
      </c>
      <c r="K19" s="26">
        <v>553.47</v>
      </c>
      <c r="L19" s="26">
        <v>738.95</v>
      </c>
      <c r="M19" s="26">
        <v>901.49999999999989</v>
      </c>
      <c r="N19" s="26">
        <v>511.34999999999991</v>
      </c>
      <c r="O19" s="26">
        <v>488.69</v>
      </c>
      <c r="P19" s="26">
        <v>793.16</v>
      </c>
      <c r="Q19" s="66">
        <v>732.57999999999981</v>
      </c>
      <c r="R19" s="27">
        <f t="shared" si="0"/>
        <v>-7.6378032175097282E-2</v>
      </c>
      <c r="T19" s="223">
        <f t="shared" si="2"/>
        <v>5.988175211665308E-4</v>
      </c>
      <c r="U19" s="217">
        <f t="shared" si="1"/>
        <v>6.1458404760476827E-4</v>
      </c>
      <c r="V19" s="217">
        <f t="shared" si="3"/>
        <v>3.5523522344610799E-4</v>
      </c>
      <c r="W19" s="217">
        <f t="shared" si="4"/>
        <v>2.1695148370843486E-4</v>
      </c>
      <c r="X19" s="217"/>
      <c r="Y19" s="217">
        <f t="shared" si="5"/>
        <v>3.074254247803017E-4</v>
      </c>
      <c r="Z19" s="228">
        <f t="shared" si="6"/>
        <v>2.979076446937201E-4</v>
      </c>
    </row>
    <row r="20" spans="1:26" ht="20.100000000000001" customHeight="1">
      <c r="A20" s="16"/>
      <c r="C20" t="s">
        <v>47</v>
      </c>
      <c r="D20" s="25">
        <v>1139.73</v>
      </c>
      <c r="E20" s="26">
        <v>1057.6699999999998</v>
      </c>
      <c r="F20" s="26">
        <v>1469.8099999999995</v>
      </c>
      <c r="G20" s="26">
        <v>964.15999999999985</v>
      </c>
      <c r="H20" s="26">
        <v>800.74000000000012</v>
      </c>
      <c r="I20" s="26">
        <v>699.6</v>
      </c>
      <c r="J20" s="26">
        <v>534.31999999999982</v>
      </c>
      <c r="K20" s="26">
        <v>827.51</v>
      </c>
      <c r="L20" s="26">
        <v>676.30999999999972</v>
      </c>
      <c r="M20" s="26">
        <v>759.98</v>
      </c>
      <c r="N20" s="26">
        <v>780.11999999999966</v>
      </c>
      <c r="O20" s="26">
        <v>749.72999999999979</v>
      </c>
      <c r="P20" s="26">
        <v>868.73999999999955</v>
      </c>
      <c r="Q20" s="66">
        <v>731.0999999999998</v>
      </c>
      <c r="R20" s="27">
        <f t="shared" si="0"/>
        <v>-0.15843635610194054</v>
      </c>
      <c r="T20" s="223">
        <f t="shared" si="2"/>
        <v>8.5202653291944032E-4</v>
      </c>
      <c r="U20" s="217">
        <f t="shared" si="1"/>
        <v>3.91541074102607E-4</v>
      </c>
      <c r="V20" s="217">
        <f t="shared" si="3"/>
        <v>2.9946940112542787E-4</v>
      </c>
      <c r="W20" s="217">
        <f t="shared" si="4"/>
        <v>3.309830673132378E-4</v>
      </c>
      <c r="X20" s="217"/>
      <c r="Y20" s="217">
        <f t="shared" si="5"/>
        <v>3.3671990963190173E-4</v>
      </c>
      <c r="Z20" s="228">
        <f t="shared" si="6"/>
        <v>2.9730579463755323E-4</v>
      </c>
    </row>
    <row r="21" spans="1:26" ht="20.100000000000001" customHeight="1">
      <c r="A21" s="70"/>
      <c r="B21" s="536" t="s">
        <v>105</v>
      </c>
      <c r="C21" s="537"/>
      <c r="D21" s="133"/>
      <c r="E21" s="78"/>
      <c r="F21" s="78"/>
      <c r="G21" s="78"/>
      <c r="H21" s="78"/>
      <c r="I21" s="78"/>
      <c r="J21" s="78"/>
      <c r="K21" s="78">
        <v>0.26</v>
      </c>
      <c r="L21" s="143"/>
      <c r="M21" s="143">
        <v>0.24</v>
      </c>
      <c r="N21" s="143">
        <v>0.7</v>
      </c>
      <c r="O21" s="143">
        <v>190.09</v>
      </c>
      <c r="P21" s="143">
        <v>21.14</v>
      </c>
      <c r="Q21" s="164">
        <v>0.75</v>
      </c>
      <c r="R21" s="83">
        <f t="shared" si="0"/>
        <v>-0.96452223273415327</v>
      </c>
      <c r="T21" s="226">
        <f t="shared" si="2"/>
        <v>0</v>
      </c>
      <c r="U21" s="220">
        <f t="shared" si="1"/>
        <v>0</v>
      </c>
      <c r="V21" s="220">
        <f t="shared" si="3"/>
        <v>9.4571773296800813E-8</v>
      </c>
      <c r="W21" s="220">
        <f t="shared" si="4"/>
        <v>2.9699039522030783E-7</v>
      </c>
      <c r="X21" s="220"/>
      <c r="Y21" s="220">
        <f t="shared" si="5"/>
        <v>8.1937736142210633E-6</v>
      </c>
      <c r="Z21" s="244">
        <f t="shared" si="6"/>
        <v>3.0499158251698127E-7</v>
      </c>
    </row>
    <row r="22" spans="1:26" ht="20.100000000000001" customHeight="1">
      <c r="A22" s="16"/>
      <c r="C22" t="s">
        <v>46</v>
      </c>
      <c r="D22" s="25"/>
      <c r="E22" s="26"/>
      <c r="F22" s="26"/>
      <c r="G22" s="26"/>
      <c r="H22" s="26"/>
      <c r="I22" s="26"/>
      <c r="J22" s="26"/>
      <c r="K22" s="26"/>
      <c r="L22" s="142"/>
      <c r="M22" s="142">
        <v>0.03</v>
      </c>
      <c r="N22" s="142"/>
      <c r="O22" s="142">
        <v>4.8</v>
      </c>
      <c r="P22" s="142">
        <v>9.6</v>
      </c>
      <c r="Q22" s="66"/>
      <c r="R22" s="27">
        <f>(Q22-P22)/P22</f>
        <v>-1</v>
      </c>
      <c r="T22" s="223">
        <f t="shared" si="2"/>
        <v>0</v>
      </c>
      <c r="U22" s="217">
        <f t="shared" si="1"/>
        <v>0</v>
      </c>
      <c r="V22" s="217">
        <f t="shared" si="3"/>
        <v>1.1821471662100102E-8</v>
      </c>
      <c r="W22" s="217">
        <f t="shared" si="4"/>
        <v>0</v>
      </c>
      <c r="X22" s="217"/>
      <c r="Y22" s="217">
        <f t="shared" si="5"/>
        <v>3.7209189544239452E-6</v>
      </c>
      <c r="Z22" s="228">
        <f t="shared" si="6"/>
        <v>0</v>
      </c>
    </row>
    <row r="23" spans="1:26" ht="20.100000000000001" customHeight="1">
      <c r="A23" s="16"/>
      <c r="C23" t="s">
        <v>47</v>
      </c>
      <c r="D23" s="25"/>
      <c r="E23" s="26"/>
      <c r="F23" s="26"/>
      <c r="G23" s="26"/>
      <c r="H23" s="26"/>
      <c r="I23" s="26"/>
      <c r="J23" s="26"/>
      <c r="K23" s="26">
        <v>0.26</v>
      </c>
      <c r="L23" s="142"/>
      <c r="M23" s="142">
        <v>0.21</v>
      </c>
      <c r="N23" s="142">
        <v>0.7</v>
      </c>
      <c r="O23" s="142">
        <v>185.29</v>
      </c>
      <c r="P23" s="142">
        <v>11.540000000000001</v>
      </c>
      <c r="Q23" s="66">
        <v>0.75</v>
      </c>
      <c r="R23" s="27">
        <f t="shared" si="0"/>
        <v>-0.93500866551126516</v>
      </c>
      <c r="T23" s="223">
        <f t="shared" si="2"/>
        <v>0</v>
      </c>
      <c r="U23" s="217">
        <f t="shared" si="1"/>
        <v>0</v>
      </c>
      <c r="V23" s="217">
        <f t="shared" si="3"/>
        <v>8.2750301634700703E-8</v>
      </c>
      <c r="W23" s="217">
        <f t="shared" si="4"/>
        <v>2.9699039522030783E-7</v>
      </c>
      <c r="X23" s="217"/>
      <c r="Y23" s="217">
        <f t="shared" si="5"/>
        <v>4.4728546597971181E-6</v>
      </c>
      <c r="Z23" s="228">
        <f t="shared" si="6"/>
        <v>3.0499158251698127E-7</v>
      </c>
    </row>
    <row r="24" spans="1:26" ht="20.100000000000001" customHeight="1">
      <c r="A24" s="70"/>
      <c r="B24" s="71" t="s">
        <v>106</v>
      </c>
      <c r="C24" s="71"/>
      <c r="D24" s="133">
        <v>415.65000000000003</v>
      </c>
      <c r="E24" s="78">
        <v>0.06</v>
      </c>
      <c r="F24" s="78">
        <v>490.15</v>
      </c>
      <c r="G24" s="78">
        <v>1356.8999999999999</v>
      </c>
      <c r="H24" s="143">
        <v>720.28</v>
      </c>
      <c r="I24" s="78">
        <v>810.88</v>
      </c>
      <c r="J24" s="143">
        <v>729.68</v>
      </c>
      <c r="K24" s="78">
        <v>0.16999999999999998</v>
      </c>
      <c r="L24" s="78">
        <v>0.83000000000000007</v>
      </c>
      <c r="M24" s="78">
        <v>8.7000000000000011</v>
      </c>
      <c r="N24" s="78">
        <v>63.71</v>
      </c>
      <c r="O24" s="78">
        <v>2.4599999999999995</v>
      </c>
      <c r="P24" s="78">
        <v>2.58</v>
      </c>
      <c r="Q24" s="74">
        <v>244.08999999999997</v>
      </c>
      <c r="R24" s="83">
        <f t="shared" si="0"/>
        <v>93.608527131782935</v>
      </c>
      <c r="T24" s="226">
        <f t="shared" si="2"/>
        <v>3.1072695147795127E-4</v>
      </c>
      <c r="U24" s="220">
        <f t="shared" si="1"/>
        <v>4.5382050624402794E-4</v>
      </c>
      <c r="V24" s="220">
        <f t="shared" si="3"/>
        <v>3.4282267820090298E-6</v>
      </c>
      <c r="W24" s="220">
        <f t="shared" si="4"/>
        <v>2.7030368684979732E-5</v>
      </c>
      <c r="X24" s="220"/>
      <c r="Y24" s="220">
        <f t="shared" si="5"/>
        <v>9.9999696900143537E-7</v>
      </c>
      <c r="Z24" s="301">
        <f t="shared" si="6"/>
        <v>9.9260527168759934E-5</v>
      </c>
    </row>
    <row r="25" spans="1:26" ht="20.100000000000001" customHeight="1">
      <c r="A25" s="16"/>
      <c r="C25" t="s">
        <v>46</v>
      </c>
      <c r="D25" s="25">
        <v>235.12</v>
      </c>
      <c r="E25" s="26">
        <v>0.06</v>
      </c>
      <c r="F25" s="26">
        <v>5</v>
      </c>
      <c r="G25" s="26">
        <v>240</v>
      </c>
      <c r="H25" s="142">
        <v>240</v>
      </c>
      <c r="I25" s="26">
        <v>243.27</v>
      </c>
      <c r="J25" s="142">
        <v>7.51</v>
      </c>
      <c r="K25" s="26"/>
      <c r="L25" s="26">
        <v>0.02</v>
      </c>
      <c r="M25" s="26">
        <v>0.13</v>
      </c>
      <c r="N25" s="26">
        <v>3.3899999999999997</v>
      </c>
      <c r="O25" s="26">
        <v>0.21000000000000002</v>
      </c>
      <c r="P25" s="26">
        <v>6.0000000000000005E-2</v>
      </c>
      <c r="Q25" s="66">
        <v>0.04</v>
      </c>
      <c r="R25" s="27">
        <f t="shared" si="0"/>
        <v>-0.33333333333333337</v>
      </c>
      <c r="T25" s="223">
        <f t="shared" si="2"/>
        <v>1.757683648057161E-4</v>
      </c>
      <c r="U25" s="217">
        <f t="shared" si="1"/>
        <v>1.3614950985840654E-4</v>
      </c>
      <c r="V25" s="217">
        <f t="shared" si="3"/>
        <v>5.1226377202433777E-8</v>
      </c>
      <c r="W25" s="217">
        <f t="shared" si="4"/>
        <v>1.4382820568526335E-6</v>
      </c>
      <c r="X25" s="217"/>
      <c r="Y25" s="217">
        <f t="shared" si="5"/>
        <v>2.3255743465149659E-8</v>
      </c>
      <c r="Z25" s="228">
        <f t="shared" si="6"/>
        <v>1.6266217734239E-8</v>
      </c>
    </row>
    <row r="26" spans="1:26" ht="20.100000000000001" customHeight="1" thickBot="1">
      <c r="A26" s="16"/>
      <c r="C26" t="s">
        <v>47</v>
      </c>
      <c r="D26" s="25">
        <v>180.53000000000003</v>
      </c>
      <c r="E26" s="26"/>
      <c r="F26" s="26">
        <v>485.15</v>
      </c>
      <c r="G26" s="26">
        <v>1116.8999999999999</v>
      </c>
      <c r="H26" s="142">
        <v>480.28</v>
      </c>
      <c r="I26" s="26">
        <v>567.61</v>
      </c>
      <c r="J26" s="142">
        <v>722.17</v>
      </c>
      <c r="K26" s="26">
        <v>0.16999999999999998</v>
      </c>
      <c r="L26" s="26">
        <v>0.81</v>
      </c>
      <c r="M26" s="26">
        <v>8.57</v>
      </c>
      <c r="N26" s="26">
        <v>60.32</v>
      </c>
      <c r="O26" s="26">
        <v>2.2499999999999996</v>
      </c>
      <c r="P26" s="26">
        <v>2.52</v>
      </c>
      <c r="Q26" s="66">
        <v>244.04999999999998</v>
      </c>
      <c r="R26" s="27">
        <f t="shared" si="0"/>
        <v>95.845238095238088</v>
      </c>
      <c r="T26" s="223">
        <f t="shared" si="2"/>
        <v>1.3495858667223517E-4</v>
      </c>
      <c r="U26" s="217">
        <f t="shared" si="1"/>
        <v>3.1767099638562146E-4</v>
      </c>
      <c r="V26" s="217">
        <f t="shared" si="3"/>
        <v>3.3770004048065958E-6</v>
      </c>
      <c r="W26" s="217">
        <f t="shared" si="4"/>
        <v>2.5592086628127098E-5</v>
      </c>
      <c r="X26" s="217"/>
      <c r="Y26" s="217">
        <f t="shared" si="5"/>
        <v>9.7674122553628562E-7</v>
      </c>
      <c r="Z26" s="228">
        <f t="shared" si="6"/>
        <v>9.9244260951025695E-5</v>
      </c>
    </row>
    <row r="27" spans="1:26" ht="26.25" customHeight="1" thickBot="1">
      <c r="A27" s="257" t="s">
        <v>27</v>
      </c>
      <c r="B27" s="234"/>
      <c r="C27" s="234"/>
      <c r="D27" s="235">
        <v>1337669.6100000001</v>
      </c>
      <c r="E27" s="236">
        <v>1319922.49</v>
      </c>
      <c r="F27" s="236">
        <v>1056617.3499999999</v>
      </c>
      <c r="G27" s="236">
        <v>1329307.94</v>
      </c>
      <c r="H27" s="236">
        <v>2003011.36</v>
      </c>
      <c r="I27" s="236">
        <v>1786785.72</v>
      </c>
      <c r="J27" s="236">
        <v>1449537.8299999998</v>
      </c>
      <c r="K27" s="236">
        <v>1794672.7</v>
      </c>
      <c r="L27" s="236">
        <v>1592841.06</v>
      </c>
      <c r="M27" s="236">
        <v>2537755.0999999992</v>
      </c>
      <c r="N27" s="236">
        <v>2356978.58</v>
      </c>
      <c r="O27" s="236"/>
      <c r="P27" s="236">
        <v>2580007.8199999994</v>
      </c>
      <c r="Q27" s="238">
        <v>2459084.2600000007</v>
      </c>
      <c r="R27" s="237">
        <f t="shared" si="0"/>
        <v>-4.6869454837543359E-2</v>
      </c>
      <c r="S27" s="2"/>
      <c r="T27" s="258">
        <f>T7+T17</f>
        <v>0.99999999999999989</v>
      </c>
      <c r="U27" s="259">
        <f t="shared" ref="U27:Z27" si="7">U7+U17</f>
        <v>0.99999999999999989</v>
      </c>
      <c r="V27" s="259">
        <f t="shared" si="7"/>
        <v>1.0000000000000002</v>
      </c>
      <c r="W27" s="259">
        <f t="shared" si="7"/>
        <v>0.99999999999999978</v>
      </c>
      <c r="X27" s="259"/>
      <c r="Y27" s="259">
        <f t="shared" si="7"/>
        <v>0.95313054516245643</v>
      </c>
      <c r="Z27" s="260">
        <f t="shared" si="7"/>
        <v>1.006520516706491</v>
      </c>
    </row>
    <row r="28" spans="1:26" ht="20.100000000000001" customHeight="1">
      <c r="A28" s="69"/>
      <c r="B28" s="267" t="s">
        <v>97</v>
      </c>
      <c r="C28" s="267"/>
      <c r="D28" s="268">
        <f t="shared" ref="D28:Q30" si="8">D8+D18</f>
        <v>267820.45000000007</v>
      </c>
      <c r="E28" s="269">
        <f t="shared" si="8"/>
        <v>218647.52</v>
      </c>
      <c r="F28" s="269">
        <f t="shared" si="8"/>
        <v>236989.15000000002</v>
      </c>
      <c r="G28" s="269">
        <f t="shared" si="8"/>
        <v>238724.38999999996</v>
      </c>
      <c r="H28" s="269">
        <f t="shared" si="8"/>
        <v>310776.81999999995</v>
      </c>
      <c r="I28" s="269">
        <f t="shared" si="8"/>
        <v>301630.80999999994</v>
      </c>
      <c r="J28" s="269">
        <f t="shared" si="8"/>
        <v>265720.78999999998</v>
      </c>
      <c r="K28" s="269">
        <f t="shared" si="8"/>
        <v>303576.32999999996</v>
      </c>
      <c r="L28" s="269">
        <f t="shared" si="8"/>
        <v>242905.94000000006</v>
      </c>
      <c r="M28" s="269">
        <f t="shared" ref="M28:P28" si="9">M8+M18</f>
        <v>319577.90999999992</v>
      </c>
      <c r="N28" s="269">
        <f t="shared" ref="N28" si="10">N8+N18</f>
        <v>345544.86</v>
      </c>
      <c r="O28" s="269"/>
      <c r="P28" s="269">
        <f t="shared" si="9"/>
        <v>402985.91000000003</v>
      </c>
      <c r="Q28" s="270">
        <f t="shared" si="8"/>
        <v>415550.7099999999</v>
      </c>
      <c r="R28" s="81">
        <f t="shared" si="0"/>
        <v>3.117925388507968E-2</v>
      </c>
      <c r="S28" s="2"/>
      <c r="T28" s="302">
        <f>D28/D$27</f>
        <v>0.20021419937917259</v>
      </c>
      <c r="U28" s="303">
        <f>I28/I$27</f>
        <v>0.1688119658802735</v>
      </c>
      <c r="V28" s="303">
        <f>M28/M27</f>
        <v>0.12592937356327252</v>
      </c>
      <c r="W28" s="303">
        <f>N28/N27</f>
        <v>0.14660500648249419</v>
      </c>
      <c r="X28" s="303"/>
      <c r="Y28" s="303">
        <f>P28/P27</f>
        <v>0.15619561571716481</v>
      </c>
      <c r="Z28" s="304">
        <f>Q28/Q27</f>
        <v>0.16898595821194015</v>
      </c>
    </row>
    <row r="29" spans="1:26" ht="20.100000000000001" customHeight="1">
      <c r="A29" s="16"/>
      <c r="C29" t="s">
        <v>46</v>
      </c>
      <c r="D29" s="17">
        <f>D9+D19</f>
        <v>96506.169999999984</v>
      </c>
      <c r="E29" s="26">
        <f t="shared" si="8"/>
        <v>95150.909999999989</v>
      </c>
      <c r="F29" s="26">
        <f t="shared" si="8"/>
        <v>113700.66000000002</v>
      </c>
      <c r="G29" s="26">
        <f t="shared" si="8"/>
        <v>104702.78999999998</v>
      </c>
      <c r="H29" s="26">
        <f t="shared" si="8"/>
        <v>114238.89999999998</v>
      </c>
      <c r="I29" s="26">
        <f t="shared" si="8"/>
        <v>116406.87999999999</v>
      </c>
      <c r="J29" s="26">
        <f t="shared" si="8"/>
        <v>130469.8</v>
      </c>
      <c r="K29" s="26">
        <f t="shared" si="8"/>
        <v>165564</v>
      </c>
      <c r="L29" s="26">
        <f t="shared" si="8"/>
        <v>149251.23000000007</v>
      </c>
      <c r="M29" s="26">
        <f t="shared" ref="M29:P29" si="11">M9+M19</f>
        <v>186588.69999999998</v>
      </c>
      <c r="N29" s="26">
        <f t="shared" ref="N29" si="12">N9+N19</f>
        <v>206342.62</v>
      </c>
      <c r="O29" s="26"/>
      <c r="P29" s="26">
        <f t="shared" si="11"/>
        <v>257890.82</v>
      </c>
      <c r="Q29" s="39">
        <f t="shared" si="8"/>
        <v>256651.03999999995</v>
      </c>
      <c r="R29" s="211">
        <f t="shared" si="0"/>
        <v>-4.8073832174408415E-3</v>
      </c>
      <c r="T29" s="216">
        <f>D29/D28</f>
        <v>0.36033906298044066</v>
      </c>
      <c r="U29" s="217">
        <f>I29/I28</f>
        <v>0.38592503199523953</v>
      </c>
      <c r="V29" s="217">
        <f>M29/M28</f>
        <v>0.58385981684403665</v>
      </c>
      <c r="W29" s="217">
        <f>N29/N28</f>
        <v>0.59715146681678322</v>
      </c>
      <c r="X29" s="217"/>
      <c r="Y29" s="217">
        <f>P29/P28</f>
        <v>0.63994996748149335</v>
      </c>
      <c r="Z29" s="222">
        <f>Q29/Q28</f>
        <v>0.61761665621988715</v>
      </c>
    </row>
    <row r="30" spans="1:26" ht="20.100000000000001" customHeight="1">
      <c r="A30" s="16"/>
      <c r="C30" t="s">
        <v>47</v>
      </c>
      <c r="D30" s="17">
        <f>D10+D20</f>
        <v>171314.28000000012</v>
      </c>
      <c r="E30" s="26">
        <f t="shared" si="8"/>
        <v>123496.60999999999</v>
      </c>
      <c r="F30" s="26">
        <f t="shared" si="8"/>
        <v>123288.48999999998</v>
      </c>
      <c r="G30" s="26">
        <f t="shared" si="8"/>
        <v>134021.59999999998</v>
      </c>
      <c r="H30" s="26">
        <f t="shared" si="8"/>
        <v>196537.91999999995</v>
      </c>
      <c r="I30" s="26">
        <f t="shared" si="8"/>
        <v>185223.92999999996</v>
      </c>
      <c r="J30" s="26">
        <f t="shared" si="8"/>
        <v>135250.99</v>
      </c>
      <c r="K30" s="26">
        <f t="shared" si="8"/>
        <v>138012.32999999999</v>
      </c>
      <c r="L30" s="26">
        <f t="shared" si="8"/>
        <v>93654.71</v>
      </c>
      <c r="M30" s="26">
        <f t="shared" ref="M30:P30" si="13">M10+M20</f>
        <v>132989.21</v>
      </c>
      <c r="N30" s="26">
        <f t="shared" ref="N30" si="14">N10+N20</f>
        <v>139202.23999999999</v>
      </c>
      <c r="O30" s="26"/>
      <c r="P30" s="26">
        <f t="shared" si="13"/>
        <v>145095.09000000003</v>
      </c>
      <c r="Q30" s="39">
        <f t="shared" si="8"/>
        <v>158899.66999999995</v>
      </c>
      <c r="R30" s="211">
        <f t="shared" si="0"/>
        <v>9.5141606790415348E-2</v>
      </c>
      <c r="T30" s="216">
        <f>D30/D28</f>
        <v>0.63966093701955939</v>
      </c>
      <c r="U30" s="217">
        <f>I30/I28</f>
        <v>0.61407496800476058</v>
      </c>
      <c r="V30" s="217">
        <f>M30/M28</f>
        <v>0.41614018315596352</v>
      </c>
      <c r="W30" s="217">
        <f>N30/N28</f>
        <v>0.40284853318321678</v>
      </c>
      <c r="X30" s="217"/>
      <c r="Y30" s="217">
        <f>P30/P28</f>
        <v>0.3600500325185067</v>
      </c>
      <c r="Z30" s="222">
        <f>Q30/Q28</f>
        <v>0.38238334378011291</v>
      </c>
    </row>
    <row r="31" spans="1:26" ht="20.100000000000001" customHeight="1">
      <c r="A31" s="271"/>
      <c r="B31" s="528" t="s">
        <v>123</v>
      </c>
      <c r="C31" s="529"/>
      <c r="D31" s="272">
        <f>SUM(D32:D33)</f>
        <v>0</v>
      </c>
      <c r="E31" s="273">
        <f t="shared" ref="E31:Q31" si="15">SUM(E32:E33)</f>
        <v>0</v>
      </c>
      <c r="F31" s="273">
        <f t="shared" si="15"/>
        <v>0</v>
      </c>
      <c r="G31" s="273">
        <f t="shared" si="15"/>
        <v>0</v>
      </c>
      <c r="H31" s="273">
        <f t="shared" si="15"/>
        <v>0</v>
      </c>
      <c r="I31" s="273">
        <f t="shared" si="15"/>
        <v>0</v>
      </c>
      <c r="J31" s="273">
        <f t="shared" si="15"/>
        <v>0</v>
      </c>
      <c r="K31" s="273">
        <f t="shared" si="15"/>
        <v>101759.05</v>
      </c>
      <c r="L31" s="273">
        <f t="shared" si="15"/>
        <v>74020.899999999994</v>
      </c>
      <c r="M31" s="273">
        <f t="shared" ref="M31:P31" si="16">SUM(M32:M33)</f>
        <v>81623.8</v>
      </c>
      <c r="N31" s="273">
        <f t="shared" ref="N31" si="17">SUM(N32:N33)</f>
        <v>24874.030000000002</v>
      </c>
      <c r="O31" s="273"/>
      <c r="P31" s="273">
        <f t="shared" si="16"/>
        <v>13314.850000000002</v>
      </c>
      <c r="Q31" s="274">
        <f t="shared" si="15"/>
        <v>4889.5700000000006</v>
      </c>
      <c r="R31" s="83">
        <f t="shared" si="0"/>
        <v>-0.63277318182330267</v>
      </c>
      <c r="S31" s="2"/>
      <c r="T31" s="305">
        <f>D31/D27</f>
        <v>0</v>
      </c>
      <c r="U31" s="306">
        <f>I31/I27</f>
        <v>0</v>
      </c>
      <c r="V31" s="306">
        <f>M31/M27</f>
        <v>3.2163781288430879E-2</v>
      </c>
      <c r="W31" s="306">
        <f>N31/N27</f>
        <v>1.055335428631685E-2</v>
      </c>
      <c r="X31" s="306"/>
      <c r="Y31" s="306">
        <f>P31/P27</f>
        <v>5.1607789312824665E-3</v>
      </c>
      <c r="Z31" s="307">
        <f>Q31/Q27</f>
        <v>1.9883702561700749E-3</v>
      </c>
    </row>
    <row r="32" spans="1:26" ht="20.100000000000001" customHeight="1">
      <c r="A32" s="16"/>
      <c r="C32" t="s">
        <v>46</v>
      </c>
      <c r="D32" s="17">
        <f>D12+D22</f>
        <v>0</v>
      </c>
      <c r="E32" s="26">
        <f t="shared" ref="E32:Q33" si="18">E12+E22</f>
        <v>0</v>
      </c>
      <c r="F32" s="26">
        <f t="shared" si="18"/>
        <v>0</v>
      </c>
      <c r="G32" s="26">
        <f t="shared" si="18"/>
        <v>0</v>
      </c>
      <c r="H32" s="26">
        <f t="shared" si="18"/>
        <v>0</v>
      </c>
      <c r="I32" s="26">
        <f t="shared" si="18"/>
        <v>0</v>
      </c>
      <c r="J32" s="26">
        <f t="shared" si="18"/>
        <v>0</v>
      </c>
      <c r="K32" s="26">
        <f t="shared" si="18"/>
        <v>60800.5</v>
      </c>
      <c r="L32" s="26">
        <f t="shared" si="18"/>
        <v>48700.33</v>
      </c>
      <c r="M32" s="26">
        <f t="shared" ref="M32:P32" si="19">M12+M22</f>
        <v>48162.340000000004</v>
      </c>
      <c r="N32" s="26">
        <f t="shared" ref="N32" si="20">N12+N22</f>
        <v>8604.5600000000013</v>
      </c>
      <c r="O32" s="26"/>
      <c r="P32" s="26">
        <f t="shared" si="19"/>
        <v>4459.1100000000006</v>
      </c>
      <c r="Q32" s="39">
        <f t="shared" si="18"/>
        <v>303.27000000000004</v>
      </c>
      <c r="R32" s="211">
        <f t="shared" si="0"/>
        <v>-0.9319886703848973</v>
      </c>
      <c r="T32" s="216"/>
      <c r="U32" s="217"/>
      <c r="V32" s="217">
        <f>M32/M31</f>
        <v>0.59005265621056602</v>
      </c>
      <c r="W32" s="217">
        <f>N32/N31</f>
        <v>0.34592544915319312</v>
      </c>
      <c r="X32" s="217"/>
      <c r="Y32" s="217">
        <f>P32/P31</f>
        <v>0.33489750166167848</v>
      </c>
      <c r="Z32" s="222">
        <f>Q32/Q31</f>
        <v>6.2023858948741913E-2</v>
      </c>
    </row>
    <row r="33" spans="1:26" ht="20.100000000000001" customHeight="1">
      <c r="A33" s="16"/>
      <c r="C33" t="s">
        <v>47</v>
      </c>
      <c r="D33" s="17">
        <f>D13+D23</f>
        <v>0</v>
      </c>
      <c r="E33" s="26">
        <f t="shared" si="18"/>
        <v>0</v>
      </c>
      <c r="F33" s="26">
        <f t="shared" si="18"/>
        <v>0</v>
      </c>
      <c r="G33" s="26">
        <f t="shared" si="18"/>
        <v>0</v>
      </c>
      <c r="H33" s="26">
        <f t="shared" si="18"/>
        <v>0</v>
      </c>
      <c r="I33" s="26">
        <f t="shared" si="18"/>
        <v>0</v>
      </c>
      <c r="J33" s="26">
        <f t="shared" si="18"/>
        <v>0</v>
      </c>
      <c r="K33" s="26">
        <f t="shared" si="18"/>
        <v>40958.550000000003</v>
      </c>
      <c r="L33" s="26">
        <f t="shared" si="18"/>
        <v>25320.57</v>
      </c>
      <c r="M33" s="26">
        <f t="shared" ref="M33:P33" si="21">M13+M23</f>
        <v>33461.46</v>
      </c>
      <c r="N33" s="26">
        <f t="shared" ref="N33" si="22">N13+N23</f>
        <v>16269.470000000001</v>
      </c>
      <c r="O33" s="26"/>
      <c r="P33" s="26">
        <f t="shared" si="21"/>
        <v>8855.7400000000016</v>
      </c>
      <c r="Q33" s="39">
        <f t="shared" si="18"/>
        <v>4586.3</v>
      </c>
      <c r="R33" s="211">
        <f t="shared" si="0"/>
        <v>-0.48210990837581058</v>
      </c>
      <c r="T33" s="216"/>
      <c r="U33" s="217"/>
      <c r="V33" s="217">
        <f>M33/M31</f>
        <v>0.40994734378943393</v>
      </c>
      <c r="W33" s="217">
        <f>N33/N31</f>
        <v>0.65407455084680688</v>
      </c>
      <c r="X33" s="217"/>
      <c r="Y33" s="217">
        <f>P33/P31</f>
        <v>0.66510249833832147</v>
      </c>
      <c r="Z33" s="222">
        <f>Q33/Q31</f>
        <v>0.93797614105125804</v>
      </c>
    </row>
    <row r="34" spans="1:26" ht="20.100000000000001" customHeight="1">
      <c r="A34" s="70"/>
      <c r="B34" s="275" t="s">
        <v>106</v>
      </c>
      <c r="C34" s="275"/>
      <c r="D34" s="272">
        <f>SUM(D35:D36)</f>
        <v>1069849.1600000001</v>
      </c>
      <c r="E34" s="273">
        <f t="shared" ref="E34:Q34" si="23">SUM(E35:E36)</f>
        <v>1101274.9700000002</v>
      </c>
      <c r="F34" s="273">
        <f t="shared" si="23"/>
        <v>819628.20000000007</v>
      </c>
      <c r="G34" s="273">
        <f t="shared" si="23"/>
        <v>1090583.55</v>
      </c>
      <c r="H34" s="273">
        <f t="shared" si="23"/>
        <v>1692234.54</v>
      </c>
      <c r="I34" s="273">
        <f t="shared" si="23"/>
        <v>1485154.9100000001</v>
      </c>
      <c r="J34" s="273">
        <f t="shared" si="23"/>
        <v>1183817.04</v>
      </c>
      <c r="K34" s="273">
        <f t="shared" si="23"/>
        <v>1389337.32</v>
      </c>
      <c r="L34" s="273">
        <f t="shared" si="23"/>
        <v>1275914.22</v>
      </c>
      <c r="M34" s="273">
        <f t="shared" ref="M34:P34" si="24">SUM(M35:M36)</f>
        <v>2136553.39</v>
      </c>
      <c r="N34" s="273">
        <f t="shared" ref="N34" si="25">SUM(N35:N36)</f>
        <v>1986559.69</v>
      </c>
      <c r="O34" s="273"/>
      <c r="P34" s="273">
        <f t="shared" si="24"/>
        <v>2042783.5</v>
      </c>
      <c r="Q34" s="274">
        <f t="shared" si="23"/>
        <v>2054678.4800000002</v>
      </c>
      <c r="R34" s="83">
        <f t="shared" si="0"/>
        <v>5.8229273929421375E-3</v>
      </c>
      <c r="S34" s="2"/>
      <c r="T34" s="305">
        <f>D34/D27</f>
        <v>0.79978580062082749</v>
      </c>
      <c r="U34" s="306">
        <f>I34/I27</f>
        <v>0.83118803411972653</v>
      </c>
      <c r="V34" s="306">
        <f>M34/M27</f>
        <v>0.84190684514829695</v>
      </c>
      <c r="W34" s="306">
        <f>N34/N27</f>
        <v>0.84284163923118893</v>
      </c>
      <c r="X34" s="306"/>
      <c r="Y34" s="306">
        <f>P34/P27</f>
        <v>0.79177415051400912</v>
      </c>
      <c r="Z34" s="307">
        <f>Q34/Q27</f>
        <v>0.83554618823838089</v>
      </c>
    </row>
    <row r="35" spans="1:26" ht="20.100000000000001" customHeight="1">
      <c r="A35" s="75"/>
      <c r="B35" s="76"/>
      <c r="C35" s="76" t="s">
        <v>46</v>
      </c>
      <c r="D35" s="265">
        <f>D15+D25</f>
        <v>317234.44000000006</v>
      </c>
      <c r="E35" s="79">
        <f t="shared" ref="E35:Q36" si="26">E15+E25</f>
        <v>357580.41</v>
      </c>
      <c r="F35" s="79">
        <f t="shared" si="26"/>
        <v>241109.02000000002</v>
      </c>
      <c r="G35" s="79">
        <f t="shared" si="26"/>
        <v>418532.82</v>
      </c>
      <c r="H35" s="79">
        <f t="shared" si="26"/>
        <v>635591.56000000017</v>
      </c>
      <c r="I35" s="79">
        <f t="shared" si="26"/>
        <v>542019.68000000005</v>
      </c>
      <c r="J35" s="79">
        <f t="shared" si="26"/>
        <v>422513.23000000004</v>
      </c>
      <c r="K35" s="79">
        <f t="shared" si="26"/>
        <v>508787.93</v>
      </c>
      <c r="L35" s="79">
        <f t="shared" si="26"/>
        <v>418535.08</v>
      </c>
      <c r="M35" s="79">
        <f t="shared" ref="M35:P35" si="27">M15+M25</f>
        <v>625146.43999999994</v>
      </c>
      <c r="N35" s="79">
        <f t="shared" ref="N35" si="28">N15+N25</f>
        <v>571770.66</v>
      </c>
      <c r="O35" s="79"/>
      <c r="P35" s="79">
        <f t="shared" si="27"/>
        <v>771613.9800000001</v>
      </c>
      <c r="Q35" s="266">
        <f t="shared" si="26"/>
        <v>894691.26</v>
      </c>
      <c r="R35" s="313">
        <f t="shared" si="0"/>
        <v>0.15950628577258269</v>
      </c>
      <c r="T35" s="308">
        <f>D35/D34</f>
        <v>0.29652258641769652</v>
      </c>
      <c r="U35" s="309">
        <f>I35/I34</f>
        <v>0.36495834633169683</v>
      </c>
      <c r="V35" s="309">
        <f>M35/M34</f>
        <v>0.29259574926887266</v>
      </c>
      <c r="W35" s="309">
        <f>N35/N34</f>
        <v>0.28781952179851189</v>
      </c>
      <c r="X35" s="309"/>
      <c r="Y35" s="309">
        <f>P35/P34</f>
        <v>0.37772675371619169</v>
      </c>
      <c r="Z35" s="310">
        <f>Q35/Q34</f>
        <v>0.43544100388884199</v>
      </c>
    </row>
    <row r="36" spans="1:26" ht="20.100000000000001" customHeight="1" thickBot="1">
      <c r="A36" s="34"/>
      <c r="B36" s="15"/>
      <c r="C36" s="15" t="s">
        <v>47</v>
      </c>
      <c r="D36" s="40">
        <f>D16+D26</f>
        <v>752614.72</v>
      </c>
      <c r="E36" s="30">
        <f t="shared" si="26"/>
        <v>743694.56000000017</v>
      </c>
      <c r="F36" s="30">
        <f t="shared" si="26"/>
        <v>578519.18000000005</v>
      </c>
      <c r="G36" s="30">
        <f t="shared" si="26"/>
        <v>672050.7300000001</v>
      </c>
      <c r="H36" s="30">
        <f t="shared" si="26"/>
        <v>1056642.98</v>
      </c>
      <c r="I36" s="30">
        <f t="shared" si="26"/>
        <v>943135.23</v>
      </c>
      <c r="J36" s="30">
        <f t="shared" si="26"/>
        <v>761303.80999999994</v>
      </c>
      <c r="K36" s="30">
        <f t="shared" si="26"/>
        <v>880549.39000000013</v>
      </c>
      <c r="L36" s="30">
        <f t="shared" si="26"/>
        <v>857379.1399999999</v>
      </c>
      <c r="M36" s="30">
        <f t="shared" ref="M36:P36" si="29">M16+M26</f>
        <v>1511406.9500000002</v>
      </c>
      <c r="N36" s="30">
        <f t="shared" ref="N36" si="30">N16+N26</f>
        <v>1414789.0299999998</v>
      </c>
      <c r="O36" s="30"/>
      <c r="P36" s="30">
        <f t="shared" si="29"/>
        <v>1271169.52</v>
      </c>
      <c r="Q36" s="41">
        <f t="shared" si="26"/>
        <v>1159987.2200000002</v>
      </c>
      <c r="R36" s="212">
        <f t="shared" si="0"/>
        <v>-8.7464573568440979E-2</v>
      </c>
      <c r="T36" s="311">
        <f>D36/D34</f>
        <v>0.70347741358230342</v>
      </c>
      <c r="U36" s="230">
        <f>I36/I34</f>
        <v>0.63504165366830312</v>
      </c>
      <c r="V36" s="230">
        <f>M36/M34</f>
        <v>0.70740425073112734</v>
      </c>
      <c r="W36" s="230">
        <f>N36/N34</f>
        <v>0.712180478201488</v>
      </c>
      <c r="X36" s="230"/>
      <c r="Y36" s="230">
        <f>P36/P34</f>
        <v>0.62227324628380831</v>
      </c>
      <c r="Z36" s="312">
        <f>Q36/Q34</f>
        <v>0.56455899611115801</v>
      </c>
    </row>
    <row r="37" spans="1:26" ht="6.75" customHeight="1" thickBot="1">
      <c r="R37" s="18"/>
      <c r="T37" s="3"/>
      <c r="U37" s="3"/>
      <c r="V37" s="3"/>
      <c r="W37" s="3"/>
      <c r="X37" s="3"/>
      <c r="Y37" s="3"/>
      <c r="Z37" s="3"/>
    </row>
    <row r="38" spans="1:26" ht="20.100000000000001" customHeight="1" thickBot="1">
      <c r="A38" s="42"/>
      <c r="B38" s="43" t="s">
        <v>46</v>
      </c>
      <c r="C38" s="43"/>
      <c r="D38" s="132">
        <f>SUM(D39:D41)</f>
        <v>413740.61000000004</v>
      </c>
      <c r="E38" s="138">
        <f t="shared" ref="E38:Q38" si="31">SUM(E39:E41)</f>
        <v>452731.31999999995</v>
      </c>
      <c r="F38" s="138">
        <f t="shared" si="31"/>
        <v>354809.68000000005</v>
      </c>
      <c r="G38" s="138">
        <f t="shared" si="31"/>
        <v>523235.61</v>
      </c>
      <c r="H38" s="138">
        <f t="shared" si="31"/>
        <v>749830.4600000002</v>
      </c>
      <c r="I38" s="138">
        <f t="shared" si="31"/>
        <v>658426.56000000006</v>
      </c>
      <c r="J38" s="138">
        <f t="shared" si="31"/>
        <v>552983.03</v>
      </c>
      <c r="K38" s="138">
        <f t="shared" si="31"/>
        <v>735152.42999999993</v>
      </c>
      <c r="L38" s="138">
        <f t="shared" si="31"/>
        <v>616486.64000000013</v>
      </c>
      <c r="M38" s="138">
        <f t="shared" ref="M38:P38" si="32">SUM(M39:M41)</f>
        <v>859897.48</v>
      </c>
      <c r="N38" s="138">
        <f t="shared" ref="N38" si="33">SUM(N39:N41)</f>
        <v>786717.84000000008</v>
      </c>
      <c r="O38" s="138"/>
      <c r="P38" s="138">
        <f t="shared" si="32"/>
        <v>1033963.9100000001</v>
      </c>
      <c r="Q38" s="44">
        <f t="shared" si="31"/>
        <v>1151645.5699999998</v>
      </c>
      <c r="R38" s="28">
        <f t="shared" ref="R38:R45" si="34">(Q38-P38)/P38</f>
        <v>0.11381602284358229</v>
      </c>
      <c r="S38" s="2"/>
      <c r="T38" s="296">
        <f>D38/D27</f>
        <v>0.3092995511799061</v>
      </c>
      <c r="U38" s="214">
        <f>I38/I27</f>
        <v>0.36849777375655324</v>
      </c>
      <c r="V38" s="214">
        <f>M38/M27</f>
        <v>0.33884178973770962</v>
      </c>
      <c r="W38" s="214">
        <f>N38/N27</f>
        <v>0.33378234604066703</v>
      </c>
      <c r="X38" s="214"/>
      <c r="Y38" s="214">
        <f>P38/P27</f>
        <v>0.40075999071971818</v>
      </c>
      <c r="Z38" s="215">
        <f>Q38/Q27</f>
        <v>0.46832293985729451</v>
      </c>
    </row>
    <row r="39" spans="1:26" ht="20.100000000000001" customHeight="1">
      <c r="A39" s="16"/>
      <c r="C39" t="s">
        <v>97</v>
      </c>
      <c r="D39" s="25">
        <f>D29</f>
        <v>96506.169999999984</v>
      </c>
      <c r="E39" s="23">
        <f t="shared" ref="E39:Q39" si="35">E29</f>
        <v>95150.909999999989</v>
      </c>
      <c r="F39" s="23">
        <f t="shared" si="35"/>
        <v>113700.66000000002</v>
      </c>
      <c r="G39" s="23">
        <f t="shared" si="35"/>
        <v>104702.78999999998</v>
      </c>
      <c r="H39" s="23">
        <f t="shared" si="35"/>
        <v>114238.89999999998</v>
      </c>
      <c r="I39" s="23">
        <f t="shared" si="35"/>
        <v>116406.87999999999</v>
      </c>
      <c r="J39" s="23">
        <f t="shared" si="35"/>
        <v>130469.8</v>
      </c>
      <c r="K39" s="23">
        <f t="shared" si="35"/>
        <v>165564</v>
      </c>
      <c r="L39" s="23">
        <f t="shared" si="35"/>
        <v>149251.23000000007</v>
      </c>
      <c r="M39" s="23">
        <f t="shared" ref="M39:P39" si="36">M29</f>
        <v>186588.69999999998</v>
      </c>
      <c r="N39" s="23">
        <f t="shared" ref="N39" si="37">N29</f>
        <v>206342.62</v>
      </c>
      <c r="O39" s="23"/>
      <c r="P39" s="23">
        <f t="shared" si="36"/>
        <v>257890.82</v>
      </c>
      <c r="Q39" s="45">
        <f t="shared" si="35"/>
        <v>256651.03999999995</v>
      </c>
      <c r="R39" s="27">
        <f t="shared" si="34"/>
        <v>-4.8073832174408415E-3</v>
      </c>
      <c r="T39" s="223">
        <f>D39/D38</f>
        <v>0.23325283442686462</v>
      </c>
      <c r="U39" s="224">
        <f>I39/I38</f>
        <v>0.1767955411762247</v>
      </c>
      <c r="V39" s="224">
        <f>M39/M38</f>
        <v>0.21698947181470982</v>
      </c>
      <c r="W39" s="224">
        <f>N39/N38</f>
        <v>0.26228287895441643</v>
      </c>
      <c r="X39" s="224"/>
      <c r="Y39" s="224">
        <f>P39/P38</f>
        <v>0.2494195566264977</v>
      </c>
      <c r="Z39" s="360">
        <f>Q39/Q38</f>
        <v>0.22285592606412752</v>
      </c>
    </row>
    <row r="40" spans="1:26" ht="20.100000000000001" customHeight="1">
      <c r="A40" s="16"/>
      <c r="C40" t="s">
        <v>123</v>
      </c>
      <c r="D40" s="25">
        <f>D32</f>
        <v>0</v>
      </c>
      <c r="E40" s="26">
        <f t="shared" ref="E40:Q40" si="38">E32</f>
        <v>0</v>
      </c>
      <c r="F40" s="26">
        <f t="shared" si="38"/>
        <v>0</v>
      </c>
      <c r="G40" s="26">
        <f t="shared" si="38"/>
        <v>0</v>
      </c>
      <c r="H40" s="26">
        <f t="shared" si="38"/>
        <v>0</v>
      </c>
      <c r="I40" s="26">
        <f t="shared" si="38"/>
        <v>0</v>
      </c>
      <c r="J40" s="26">
        <f t="shared" si="38"/>
        <v>0</v>
      </c>
      <c r="K40" s="26">
        <f t="shared" si="38"/>
        <v>60800.5</v>
      </c>
      <c r="L40" s="26">
        <f t="shared" si="38"/>
        <v>48700.33</v>
      </c>
      <c r="M40" s="26">
        <f t="shared" ref="M40:P40" si="39">M32</f>
        <v>48162.340000000004</v>
      </c>
      <c r="N40" s="26">
        <f t="shared" ref="N40" si="40">N32</f>
        <v>8604.5600000000013</v>
      </c>
      <c r="O40" s="26"/>
      <c r="P40" s="26">
        <f t="shared" si="39"/>
        <v>4459.1100000000006</v>
      </c>
      <c r="Q40" s="45">
        <f t="shared" si="38"/>
        <v>303.27000000000004</v>
      </c>
      <c r="R40" s="27">
        <f t="shared" si="34"/>
        <v>-0.9319886703848973</v>
      </c>
      <c r="T40" s="223">
        <f>D40/D38</f>
        <v>0</v>
      </c>
      <c r="U40" s="217">
        <f>I40/I38</f>
        <v>0</v>
      </c>
      <c r="V40" s="217">
        <f>M40/M38</f>
        <v>5.6009397771464575E-2</v>
      </c>
      <c r="W40" s="217">
        <f>N40/N38</f>
        <v>1.0937288520112878E-2</v>
      </c>
      <c r="X40" s="217"/>
      <c r="Y40" s="217">
        <f>P40/P38</f>
        <v>4.3126360184080311E-3</v>
      </c>
      <c r="Z40" s="222">
        <f>Q40/Q38</f>
        <v>2.6333622765552781E-4</v>
      </c>
    </row>
    <row r="41" spans="1:26" ht="20.100000000000001" customHeight="1" thickBot="1">
      <c r="A41" s="16"/>
      <c r="C41" t="s">
        <v>106</v>
      </c>
      <c r="D41" s="25">
        <f>D35</f>
        <v>317234.44000000006</v>
      </c>
      <c r="E41" s="26">
        <f t="shared" ref="E41:Q41" si="41">E35</f>
        <v>357580.41</v>
      </c>
      <c r="F41" s="26">
        <f t="shared" si="41"/>
        <v>241109.02000000002</v>
      </c>
      <c r="G41" s="26">
        <f t="shared" si="41"/>
        <v>418532.82</v>
      </c>
      <c r="H41" s="26">
        <f t="shared" si="41"/>
        <v>635591.56000000017</v>
      </c>
      <c r="I41" s="26">
        <f t="shared" si="41"/>
        <v>542019.68000000005</v>
      </c>
      <c r="J41" s="26">
        <f t="shared" si="41"/>
        <v>422513.23000000004</v>
      </c>
      <c r="K41" s="26">
        <f t="shared" si="41"/>
        <v>508787.93</v>
      </c>
      <c r="L41" s="26">
        <f t="shared" si="41"/>
        <v>418535.08</v>
      </c>
      <c r="M41" s="26">
        <f t="shared" ref="M41:P41" si="42">M35</f>
        <v>625146.43999999994</v>
      </c>
      <c r="N41" s="26">
        <f t="shared" ref="N41" si="43">N35</f>
        <v>571770.66</v>
      </c>
      <c r="O41" s="26"/>
      <c r="P41" s="26">
        <f t="shared" si="42"/>
        <v>771613.9800000001</v>
      </c>
      <c r="Q41" s="45">
        <f t="shared" si="41"/>
        <v>894691.26</v>
      </c>
      <c r="R41" s="27">
        <f t="shared" si="34"/>
        <v>0.15950628577258269</v>
      </c>
      <c r="T41" s="223">
        <f>D41/D38</f>
        <v>0.76674716557313538</v>
      </c>
      <c r="U41" s="217">
        <f>I41/I38</f>
        <v>0.82320445882377524</v>
      </c>
      <c r="V41" s="217">
        <f>M41/M38</f>
        <v>0.72700113041382552</v>
      </c>
      <c r="W41" s="217">
        <f>N41/N38</f>
        <v>0.72677983252547063</v>
      </c>
      <c r="X41" s="217"/>
      <c r="Y41" s="217">
        <f>P41/P38</f>
        <v>0.74626780735509424</v>
      </c>
      <c r="Z41" s="222">
        <f>Q41/Q38</f>
        <v>0.77688073770821708</v>
      </c>
    </row>
    <row r="42" spans="1:26" ht="20.100000000000001" customHeight="1" thickBot="1">
      <c r="A42" s="116"/>
      <c r="B42" s="43" t="s">
        <v>47</v>
      </c>
      <c r="C42" s="43"/>
      <c r="D42" s="132">
        <f>SUM(D43:D45)</f>
        <v>923929.00000000012</v>
      </c>
      <c r="E42" s="138">
        <f t="shared" ref="E42:Q42" si="44">SUM(E43:E45)</f>
        <v>867191.17000000016</v>
      </c>
      <c r="F42" s="138">
        <f t="shared" si="44"/>
        <v>701807.67</v>
      </c>
      <c r="G42" s="138">
        <f t="shared" si="44"/>
        <v>806072.33000000007</v>
      </c>
      <c r="H42" s="138">
        <f t="shared" si="44"/>
        <v>1253180.8999999999</v>
      </c>
      <c r="I42" s="138">
        <f t="shared" si="44"/>
        <v>1128359.1599999999</v>
      </c>
      <c r="J42" s="138">
        <f t="shared" si="44"/>
        <v>896554.79999999993</v>
      </c>
      <c r="K42" s="138">
        <f t="shared" si="44"/>
        <v>1059520.27</v>
      </c>
      <c r="L42" s="138">
        <f t="shared" si="44"/>
        <v>976354.41999999993</v>
      </c>
      <c r="M42" s="138">
        <f t="shared" ref="M42:P42" si="45">SUM(M43:M45)</f>
        <v>1677857.62</v>
      </c>
      <c r="N42" s="138">
        <f t="shared" ref="N42" si="46">SUM(N43:N45)</f>
        <v>1570260.7399999998</v>
      </c>
      <c r="O42" s="138"/>
      <c r="P42" s="138">
        <f t="shared" si="45"/>
        <v>1425120.35</v>
      </c>
      <c r="Q42" s="67">
        <f t="shared" si="44"/>
        <v>1323473.1900000002</v>
      </c>
      <c r="R42" s="28">
        <f t="shared" si="34"/>
        <v>-7.1325316489937091E-2</v>
      </c>
      <c r="S42" s="2"/>
      <c r="T42" s="296">
        <f>D42/D27</f>
        <v>0.69070044882009396</v>
      </c>
      <c r="U42" s="214">
        <f>I42/I27</f>
        <v>0.63150222624344676</v>
      </c>
      <c r="V42" s="214">
        <f>M42/M27</f>
        <v>0.66115821026229071</v>
      </c>
      <c r="W42" s="214">
        <f>N42/N27</f>
        <v>0.66621765395933286</v>
      </c>
      <c r="X42" s="214"/>
      <c r="Y42" s="214">
        <f>P42/P27</f>
        <v>0.5523705544427383</v>
      </c>
      <c r="Z42" s="215">
        <f>Q42/Q27</f>
        <v>0.53819757684919667</v>
      </c>
    </row>
    <row r="43" spans="1:26" ht="20.100000000000001" customHeight="1">
      <c r="A43" s="16"/>
      <c r="C43" t="s">
        <v>97</v>
      </c>
      <c r="D43" s="25">
        <f>D30</f>
        <v>171314.28000000012</v>
      </c>
      <c r="E43" s="26">
        <f t="shared" ref="E43:Q43" si="47">E30</f>
        <v>123496.60999999999</v>
      </c>
      <c r="F43" s="26">
        <f t="shared" si="47"/>
        <v>123288.48999999998</v>
      </c>
      <c r="G43" s="26">
        <f t="shared" si="47"/>
        <v>134021.59999999998</v>
      </c>
      <c r="H43" s="26">
        <f t="shared" si="47"/>
        <v>196537.91999999995</v>
      </c>
      <c r="I43" s="26">
        <f t="shared" si="47"/>
        <v>185223.92999999996</v>
      </c>
      <c r="J43" s="26">
        <f t="shared" si="47"/>
        <v>135250.99</v>
      </c>
      <c r="K43" s="26">
        <f t="shared" si="47"/>
        <v>138012.32999999999</v>
      </c>
      <c r="L43" s="26">
        <f t="shared" si="47"/>
        <v>93654.71</v>
      </c>
      <c r="M43" s="26">
        <f t="shared" ref="M43:P43" si="48">M30</f>
        <v>132989.21</v>
      </c>
      <c r="N43" s="26">
        <f t="shared" ref="N43" si="49">N30</f>
        <v>139202.23999999999</v>
      </c>
      <c r="O43" s="26"/>
      <c r="P43" s="26">
        <f t="shared" si="48"/>
        <v>145095.09000000003</v>
      </c>
      <c r="Q43" s="45">
        <f t="shared" si="47"/>
        <v>158899.66999999995</v>
      </c>
      <c r="R43" s="27">
        <f t="shared" si="34"/>
        <v>9.5141606790415348E-2</v>
      </c>
      <c r="T43" s="223">
        <f>D43/D42</f>
        <v>0.18541931252293206</v>
      </c>
      <c r="U43" s="217">
        <f>I43/I42</f>
        <v>0.16415334457868891</v>
      </c>
      <c r="V43" s="217">
        <f>M43/M42</f>
        <v>7.926132015897748E-2</v>
      </c>
      <c r="W43" s="217">
        <f>N43/N42</f>
        <v>8.8649124603344551E-2</v>
      </c>
      <c r="X43" s="217"/>
      <c r="Y43" s="217">
        <f>P43/P42</f>
        <v>0.10181251709724025</v>
      </c>
      <c r="Z43" s="222">
        <f>Q43/Q42</f>
        <v>0.12006262854482147</v>
      </c>
    </row>
    <row r="44" spans="1:26" ht="20.100000000000001" customHeight="1">
      <c r="A44" s="16"/>
      <c r="C44" t="s">
        <v>123</v>
      </c>
      <c r="D44" s="25">
        <f>D33</f>
        <v>0</v>
      </c>
      <c r="E44" s="26">
        <f t="shared" ref="E44:Q44" si="50">E33</f>
        <v>0</v>
      </c>
      <c r="F44" s="26">
        <f t="shared" si="50"/>
        <v>0</v>
      </c>
      <c r="G44" s="26">
        <f t="shared" si="50"/>
        <v>0</v>
      </c>
      <c r="H44" s="26">
        <f t="shared" si="50"/>
        <v>0</v>
      </c>
      <c r="I44" s="26">
        <f t="shared" si="50"/>
        <v>0</v>
      </c>
      <c r="J44" s="26">
        <f t="shared" si="50"/>
        <v>0</v>
      </c>
      <c r="K44" s="26">
        <f t="shared" si="50"/>
        <v>40958.550000000003</v>
      </c>
      <c r="L44" s="26">
        <f t="shared" si="50"/>
        <v>25320.57</v>
      </c>
      <c r="M44" s="26">
        <f t="shared" ref="M44:P44" si="51">M33</f>
        <v>33461.46</v>
      </c>
      <c r="N44" s="26">
        <f t="shared" ref="N44" si="52">N33</f>
        <v>16269.470000000001</v>
      </c>
      <c r="O44" s="26"/>
      <c r="P44" s="26">
        <f t="shared" si="51"/>
        <v>8855.7400000000016</v>
      </c>
      <c r="Q44" s="45">
        <f t="shared" si="50"/>
        <v>4586.3</v>
      </c>
      <c r="R44" s="27">
        <f t="shared" si="34"/>
        <v>-0.48210990837581058</v>
      </c>
      <c r="T44" s="223">
        <f>D44/D42</f>
        <v>0</v>
      </c>
      <c r="U44" s="217">
        <f>I44/I42</f>
        <v>0</v>
      </c>
      <c r="V44" s="217">
        <f>M44/M42</f>
        <v>1.994296750876871E-2</v>
      </c>
      <c r="W44" s="217">
        <f>N44/N42</f>
        <v>1.0360999027460882E-2</v>
      </c>
      <c r="X44" s="217"/>
      <c r="Y44" s="217">
        <f>P44/P42</f>
        <v>6.2140295730111501E-3</v>
      </c>
      <c r="Z44" s="222">
        <f>Q44/Q42</f>
        <v>3.4653516479619807E-3</v>
      </c>
    </row>
    <row r="45" spans="1:26" ht="20.100000000000001" customHeight="1" thickBot="1">
      <c r="A45" s="34"/>
      <c r="B45" s="15"/>
      <c r="C45" s="99" t="s">
        <v>106</v>
      </c>
      <c r="D45" s="29">
        <f>D36</f>
        <v>752614.72</v>
      </c>
      <c r="E45" s="30">
        <f t="shared" ref="E45:Q45" si="53">E36</f>
        <v>743694.56000000017</v>
      </c>
      <c r="F45" s="30">
        <f t="shared" si="53"/>
        <v>578519.18000000005</v>
      </c>
      <c r="G45" s="30">
        <f t="shared" si="53"/>
        <v>672050.7300000001</v>
      </c>
      <c r="H45" s="30">
        <f t="shared" si="53"/>
        <v>1056642.98</v>
      </c>
      <c r="I45" s="30">
        <f t="shared" si="53"/>
        <v>943135.23</v>
      </c>
      <c r="J45" s="30">
        <f t="shared" si="53"/>
        <v>761303.80999999994</v>
      </c>
      <c r="K45" s="30">
        <f t="shared" si="53"/>
        <v>880549.39000000013</v>
      </c>
      <c r="L45" s="30">
        <f t="shared" si="53"/>
        <v>857379.1399999999</v>
      </c>
      <c r="M45" s="30">
        <f t="shared" ref="M45:P45" si="54">M36</f>
        <v>1511406.9500000002</v>
      </c>
      <c r="N45" s="30">
        <f t="shared" ref="N45" si="55">N36</f>
        <v>1414789.0299999998</v>
      </c>
      <c r="O45" s="30"/>
      <c r="P45" s="30">
        <f t="shared" si="54"/>
        <v>1271169.52</v>
      </c>
      <c r="Q45" s="98">
        <f t="shared" si="53"/>
        <v>1159987.2200000002</v>
      </c>
      <c r="R45" s="31">
        <f t="shared" si="34"/>
        <v>-8.7464573568440979E-2</v>
      </c>
      <c r="T45" s="229">
        <f>D45/D42</f>
        <v>0.81458068747706791</v>
      </c>
      <c r="U45" s="230">
        <f>I45/I42</f>
        <v>0.83584665542131109</v>
      </c>
      <c r="V45" s="230">
        <f>M45/M42</f>
        <v>0.90079571233225386</v>
      </c>
      <c r="W45" s="230">
        <f>N45/N42</f>
        <v>0.90098987636919459</v>
      </c>
      <c r="X45" s="230"/>
      <c r="Y45" s="230">
        <f>P45/P42</f>
        <v>0.89197345332974853</v>
      </c>
      <c r="Z45" s="312">
        <f>Q45/Q42</f>
        <v>0.87647201980721656</v>
      </c>
    </row>
    <row r="47" spans="1:26" ht="15.75" thickBot="1"/>
    <row r="48" spans="1:26">
      <c r="A48" s="481" t="s">
        <v>71</v>
      </c>
      <c r="B48" s="462"/>
      <c r="C48" s="462"/>
      <c r="D48" s="530" t="s">
        <v>124</v>
      </c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1"/>
      <c r="P48" s="531"/>
      <c r="Q48" s="532"/>
      <c r="R48" s="492" t="s">
        <v>175</v>
      </c>
      <c r="T48" s="538" t="s">
        <v>116</v>
      </c>
      <c r="U48" s="531"/>
      <c r="V48" s="531"/>
      <c r="W48" s="531"/>
      <c r="X48" s="531"/>
      <c r="Y48" s="531"/>
      <c r="Z48" s="539"/>
    </row>
    <row r="49" spans="1:26" ht="15.75" customHeight="1">
      <c r="A49" s="490"/>
      <c r="B49" s="463"/>
      <c r="C49" s="463"/>
      <c r="D49" s="533" t="s">
        <v>67</v>
      </c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534"/>
      <c r="P49" s="534"/>
      <c r="Q49" s="535"/>
      <c r="R49" s="493"/>
      <c r="T49" s="540" t="s">
        <v>67</v>
      </c>
      <c r="U49" s="534"/>
      <c r="V49" s="534"/>
      <c r="W49" s="534"/>
      <c r="X49" s="534"/>
      <c r="Y49" s="534"/>
      <c r="Z49" s="541"/>
    </row>
    <row r="50" spans="1:26" ht="21.75" customHeight="1" thickBot="1">
      <c r="A50" s="490"/>
      <c r="B50" s="463"/>
      <c r="C50" s="463"/>
      <c r="D50" s="61">
        <v>2010</v>
      </c>
      <c r="E50" s="62">
        <v>2011</v>
      </c>
      <c r="F50" s="62">
        <v>2012</v>
      </c>
      <c r="G50" s="59">
        <v>2013</v>
      </c>
      <c r="H50" s="59">
        <v>2014</v>
      </c>
      <c r="I50" s="59">
        <v>2015</v>
      </c>
      <c r="J50" s="59">
        <v>2016</v>
      </c>
      <c r="K50" s="59">
        <v>2017</v>
      </c>
      <c r="L50" s="59">
        <v>2018</v>
      </c>
      <c r="M50" s="59">
        <v>2019</v>
      </c>
      <c r="N50" s="59">
        <v>2020</v>
      </c>
      <c r="O50" s="59">
        <v>2021</v>
      </c>
      <c r="P50" s="59">
        <v>2022</v>
      </c>
      <c r="Q50" s="60">
        <v>2023</v>
      </c>
      <c r="R50" s="494"/>
      <c r="T50" s="51">
        <v>2010</v>
      </c>
      <c r="U50" s="37">
        <v>2015</v>
      </c>
      <c r="V50" s="37">
        <v>2019</v>
      </c>
      <c r="W50" s="37">
        <v>2020</v>
      </c>
      <c r="X50" s="37">
        <v>2021</v>
      </c>
      <c r="Y50" s="37">
        <v>2022</v>
      </c>
      <c r="Z50" s="276">
        <v>2023</v>
      </c>
    </row>
    <row r="51" spans="1:26" ht="18.75" customHeight="1" thickBot="1">
      <c r="A51" s="42" t="s">
        <v>44</v>
      </c>
      <c r="B51" s="43"/>
      <c r="C51" s="43"/>
      <c r="D51" s="132">
        <v>43621.036999999997</v>
      </c>
      <c r="E51" s="138">
        <v>42770.194999999992</v>
      </c>
      <c r="F51" s="138">
        <v>47366.947</v>
      </c>
      <c r="G51" s="138">
        <v>79257.528999999995</v>
      </c>
      <c r="H51" s="138">
        <v>76802.13</v>
      </c>
      <c r="I51" s="138">
        <v>67117.388999999996</v>
      </c>
      <c r="J51" s="138">
        <v>60801.782999999996</v>
      </c>
      <c r="K51" s="138">
        <v>83147.627000000008</v>
      </c>
      <c r="L51" s="138">
        <v>94796.896000000008</v>
      </c>
      <c r="M51" s="138">
        <v>110715.48699999999</v>
      </c>
      <c r="N51" s="138">
        <v>110057.245</v>
      </c>
      <c r="O51" s="138">
        <v>105053.06599999999</v>
      </c>
      <c r="P51" s="138">
        <v>116504.64800000002</v>
      </c>
      <c r="Q51" s="163">
        <v>110575.35699999999</v>
      </c>
      <c r="R51" s="28">
        <f t="shared" ref="R51:R58" si="56">(Q51-P51)/P51</f>
        <v>-5.0893171232104198E-2</v>
      </c>
      <c r="T51" s="296">
        <f>D51/$D$71</f>
        <v>0.98327948416968936</v>
      </c>
      <c r="U51" s="214">
        <f t="shared" ref="U51:U70" si="57">I51/$I$71</f>
        <v>0.98638733986674798</v>
      </c>
      <c r="V51" s="214">
        <f>M51/$M$71</f>
        <v>0.99189162733728908</v>
      </c>
      <c r="W51" s="214">
        <f>N51/$N$71</f>
        <v>0.99391936590728081</v>
      </c>
      <c r="X51" s="214"/>
      <c r="Y51" s="214">
        <f>P51/$P$71</f>
        <v>1.0992101042230387</v>
      </c>
      <c r="Z51" s="297">
        <f>Q51/$Q$71</f>
        <v>0.93821471133226819</v>
      </c>
    </row>
    <row r="52" spans="1:26" ht="20.100000000000001" customHeight="1">
      <c r="A52" s="69"/>
      <c r="B52" s="68" t="s">
        <v>97</v>
      </c>
      <c r="C52" s="68"/>
      <c r="D52" s="72">
        <v>12264.064</v>
      </c>
      <c r="E52" s="77">
        <v>9302.155999999999</v>
      </c>
      <c r="F52" s="77">
        <v>12955.190999999999</v>
      </c>
      <c r="G52" s="77">
        <v>16879.084999999999</v>
      </c>
      <c r="H52" s="77">
        <v>15094.460000000003</v>
      </c>
      <c r="I52" s="77">
        <v>13370.276000000002</v>
      </c>
      <c r="J52" s="77">
        <v>12549.899000000001</v>
      </c>
      <c r="K52" s="77">
        <v>15528.05</v>
      </c>
      <c r="L52" s="77">
        <v>16477.725000000002</v>
      </c>
      <c r="M52" s="77">
        <v>17467.603999999999</v>
      </c>
      <c r="N52" s="77">
        <v>18724.191999999999</v>
      </c>
      <c r="O52" s="77">
        <v>20349.868999999999</v>
      </c>
      <c r="P52" s="77">
        <v>21616.855000000003</v>
      </c>
      <c r="Q52" s="73">
        <v>23091.642</v>
      </c>
      <c r="R52" s="81">
        <f t="shared" si="56"/>
        <v>6.8223939143783704E-2</v>
      </c>
      <c r="T52" s="298">
        <f t="shared" ref="T52:T70" si="58">D52/$D$71</f>
        <v>0.27644923993310977</v>
      </c>
      <c r="U52" s="299">
        <f t="shared" si="57"/>
        <v>0.19649559038901568</v>
      </c>
      <c r="V52" s="299">
        <f t="shared" ref="V52:V70" si="59">M52/$M$71</f>
        <v>0.15649093570119363</v>
      </c>
      <c r="W52" s="299">
        <f t="shared" ref="W52:W70" si="60">N52/$N$71</f>
        <v>0.16909688262473024</v>
      </c>
      <c r="X52" s="299"/>
      <c r="Y52" s="299">
        <f t="shared" ref="Y52:Y70" si="61">P52/$P$71</f>
        <v>0.20395293960739072</v>
      </c>
      <c r="Z52" s="300">
        <f t="shared" ref="Z52:Z70" si="62">Q52/$Q$71</f>
        <v>0.19592899196534433</v>
      </c>
    </row>
    <row r="53" spans="1:26" ht="20.100000000000001" customHeight="1">
      <c r="A53" s="16"/>
      <c r="C53" t="s">
        <v>46</v>
      </c>
      <c r="D53" s="25">
        <v>3837.5949999999998</v>
      </c>
      <c r="E53" s="26">
        <v>4062.8409999999999</v>
      </c>
      <c r="F53" s="26">
        <v>6096.6080000000002</v>
      </c>
      <c r="G53" s="26">
        <v>7307.2290000000003</v>
      </c>
      <c r="H53" s="26">
        <v>5186.7960000000012</v>
      </c>
      <c r="I53" s="26">
        <v>5354.366</v>
      </c>
      <c r="J53" s="26">
        <v>5780.8120000000008</v>
      </c>
      <c r="K53" s="26">
        <v>7321.3389999999999</v>
      </c>
      <c r="L53" s="26">
        <v>9156.862000000001</v>
      </c>
      <c r="M53" s="26">
        <v>9535.4930000000004</v>
      </c>
      <c r="N53" s="26">
        <v>10210.225000000002</v>
      </c>
      <c r="O53" s="26">
        <v>11310.237999999999</v>
      </c>
      <c r="P53" s="26">
        <v>12597.995000000001</v>
      </c>
      <c r="Q53" s="66">
        <v>13291.149000000001</v>
      </c>
      <c r="R53" s="211">
        <f t="shared" si="56"/>
        <v>5.5020977544442622E-2</v>
      </c>
      <c r="T53" s="223">
        <f t="shared" si="58"/>
        <v>8.6504785112104951E-2</v>
      </c>
      <c r="U53" s="217">
        <f t="shared" si="57"/>
        <v>7.8690171267135567E-2</v>
      </c>
      <c r="V53" s="217">
        <f t="shared" si="59"/>
        <v>8.542775654532711E-2</v>
      </c>
      <c r="W53" s="217">
        <f t="shared" si="60"/>
        <v>9.2207835638359548E-2</v>
      </c>
      <c r="X53" s="217"/>
      <c r="Y53" s="217">
        <f t="shared" si="61"/>
        <v>0.11886086636604677</v>
      </c>
      <c r="Z53" s="228">
        <f t="shared" si="62"/>
        <v>0.11277333269029524</v>
      </c>
    </row>
    <row r="54" spans="1:26" ht="20.100000000000001" customHeight="1">
      <c r="A54" s="16"/>
      <c r="C54" t="s">
        <v>47</v>
      </c>
      <c r="D54" s="25">
        <v>8426.469000000001</v>
      </c>
      <c r="E54" s="26">
        <v>5239.3149999999996</v>
      </c>
      <c r="F54" s="26">
        <v>6858.5829999999996</v>
      </c>
      <c r="G54" s="26">
        <v>9571.8559999999998</v>
      </c>
      <c r="H54" s="26">
        <v>9907.6640000000025</v>
      </c>
      <c r="I54" s="26">
        <v>8015.9100000000008</v>
      </c>
      <c r="J54" s="26">
        <v>6769.0869999999995</v>
      </c>
      <c r="K54" s="26">
        <v>8206.7109999999993</v>
      </c>
      <c r="L54" s="26">
        <v>7320.8630000000003</v>
      </c>
      <c r="M54" s="26">
        <v>7932.1110000000008</v>
      </c>
      <c r="N54" s="26">
        <v>8513.9669999999969</v>
      </c>
      <c r="O54" s="26">
        <v>9039.6309999999994</v>
      </c>
      <c r="P54" s="26">
        <v>9018.86</v>
      </c>
      <c r="Q54" s="66">
        <v>9800.4930000000004</v>
      </c>
      <c r="R54" s="211">
        <f t="shared" si="56"/>
        <v>8.6666496652570257E-2</v>
      </c>
      <c r="T54" s="223">
        <f t="shared" si="58"/>
        <v>0.18994445482100483</v>
      </c>
      <c r="U54" s="217">
        <f t="shared" si="57"/>
        <v>0.1178054191218801</v>
      </c>
      <c r="V54" s="217">
        <f t="shared" si="59"/>
        <v>7.1063179155866532E-2</v>
      </c>
      <c r="W54" s="217">
        <f t="shared" si="60"/>
        <v>7.6889046986370696E-2</v>
      </c>
      <c r="X54" s="217"/>
      <c r="Y54" s="217">
        <f t="shared" si="61"/>
        <v>8.5092073241343935E-2</v>
      </c>
      <c r="Z54" s="228">
        <f t="shared" si="62"/>
        <v>8.3155659275049101E-2</v>
      </c>
    </row>
    <row r="55" spans="1:26" ht="20.100000000000001" customHeight="1">
      <c r="A55" s="264"/>
      <c r="B55" s="536" t="s">
        <v>105</v>
      </c>
      <c r="C55" s="537"/>
      <c r="D55" s="133"/>
      <c r="E55" s="78"/>
      <c r="F55" s="78"/>
      <c r="G55" s="78"/>
      <c r="H55" s="78"/>
      <c r="I55" s="78"/>
      <c r="J55" s="78"/>
      <c r="K55" s="78">
        <v>4112.4070000000002</v>
      </c>
      <c r="L55" s="78">
        <v>3760.2829999999999</v>
      </c>
      <c r="M55" s="78">
        <v>3419.5050000000001</v>
      </c>
      <c r="N55" s="78">
        <v>1304.8150000000001</v>
      </c>
      <c r="O55" s="78">
        <v>397.27199999999999</v>
      </c>
      <c r="P55" s="78">
        <v>905.72800000000007</v>
      </c>
      <c r="Q55" s="74">
        <v>353.66599999999994</v>
      </c>
      <c r="R55" s="83">
        <f t="shared" si="56"/>
        <v>-0.60952294728660272</v>
      </c>
      <c r="T55" s="226">
        <f t="shared" si="58"/>
        <v>0</v>
      </c>
      <c r="U55" s="220">
        <f t="shared" si="57"/>
        <v>0</v>
      </c>
      <c r="V55" s="220">
        <f t="shared" si="59"/>
        <v>3.0635085217463724E-2</v>
      </c>
      <c r="W55" s="220">
        <f t="shared" si="60"/>
        <v>1.1783693998757725E-2</v>
      </c>
      <c r="X55" s="220"/>
      <c r="Y55" s="220">
        <f t="shared" si="61"/>
        <v>8.5454562231519239E-3</v>
      </c>
      <c r="Z55" s="301">
        <f t="shared" si="62"/>
        <v>3.0008010202312793E-3</v>
      </c>
    </row>
    <row r="56" spans="1:26" ht="20.100000000000001" customHeight="1">
      <c r="A56" s="16"/>
      <c r="C56" t="s">
        <v>46</v>
      </c>
      <c r="D56" s="25"/>
      <c r="E56" s="26"/>
      <c r="F56" s="26"/>
      <c r="G56" s="26"/>
      <c r="H56" s="26"/>
      <c r="I56" s="26"/>
      <c r="J56" s="26"/>
      <c r="K56" s="26">
        <v>2308.9539999999997</v>
      </c>
      <c r="L56" s="26">
        <v>2345.375</v>
      </c>
      <c r="M56" s="26">
        <v>1805.671</v>
      </c>
      <c r="N56" s="26">
        <v>416.77500000000003</v>
      </c>
      <c r="O56" s="26">
        <v>345.28899999999999</v>
      </c>
      <c r="P56" s="26">
        <v>316.24900000000002</v>
      </c>
      <c r="Q56" s="66">
        <v>47.512999999999998</v>
      </c>
      <c r="R56" s="211">
        <f t="shared" si="56"/>
        <v>-0.84976078975743807</v>
      </c>
      <c r="T56" s="223">
        <f t="shared" si="58"/>
        <v>0</v>
      </c>
      <c r="U56" s="217">
        <f t="shared" si="57"/>
        <v>0</v>
      </c>
      <c r="V56" s="217">
        <f t="shared" si="59"/>
        <v>1.6176869154951649E-2</v>
      </c>
      <c r="W56" s="217">
        <f t="shared" si="60"/>
        <v>3.7638661927800118E-3</v>
      </c>
      <c r="X56" s="217"/>
      <c r="Y56" s="217">
        <f t="shared" si="61"/>
        <v>2.9837787780830145E-3</v>
      </c>
      <c r="Z56" s="228">
        <f t="shared" si="62"/>
        <v>4.0314041743975612E-4</v>
      </c>
    </row>
    <row r="57" spans="1:26" ht="20.100000000000001" customHeight="1">
      <c r="A57" s="16"/>
      <c r="C57" t="s">
        <v>47</v>
      </c>
      <c r="D57" s="25"/>
      <c r="E57" s="26"/>
      <c r="F57" s="26"/>
      <c r="G57" s="26"/>
      <c r="H57" s="26"/>
      <c r="I57" s="26"/>
      <c r="J57" s="26"/>
      <c r="K57" s="26">
        <v>1803.4530000000002</v>
      </c>
      <c r="L57" s="26">
        <v>1414.9079999999999</v>
      </c>
      <c r="M57" s="26">
        <v>1613.8340000000001</v>
      </c>
      <c r="N57" s="26">
        <v>888.04</v>
      </c>
      <c r="O57" s="26">
        <v>51.983000000000004</v>
      </c>
      <c r="P57" s="26">
        <v>589.47900000000004</v>
      </c>
      <c r="Q57" s="66">
        <v>306.15299999999996</v>
      </c>
      <c r="R57" s="211">
        <f t="shared" si="56"/>
        <v>-0.4806379871038664</v>
      </c>
      <c r="T57" s="223">
        <f t="shared" si="58"/>
        <v>0</v>
      </c>
      <c r="U57" s="217">
        <f t="shared" si="57"/>
        <v>0</v>
      </c>
      <c r="V57" s="217">
        <f t="shared" si="59"/>
        <v>1.4458216062512073E-2</v>
      </c>
      <c r="W57" s="217">
        <f t="shared" si="60"/>
        <v>8.0198278059777136E-3</v>
      </c>
      <c r="X57" s="217"/>
      <c r="Y57" s="217">
        <f t="shared" si="61"/>
        <v>5.5616774450689089E-3</v>
      </c>
      <c r="Z57" s="228">
        <f t="shared" si="62"/>
        <v>2.5976606027915232E-3</v>
      </c>
    </row>
    <row r="58" spans="1:26" ht="20.100000000000001" customHeight="1">
      <c r="A58" s="70"/>
      <c r="B58" s="71" t="s">
        <v>106</v>
      </c>
      <c r="C58" s="71"/>
      <c r="D58" s="133">
        <v>31356.972999999998</v>
      </c>
      <c r="E58" s="78">
        <v>33468.038999999997</v>
      </c>
      <c r="F58" s="78">
        <v>34411.756000000001</v>
      </c>
      <c r="G58" s="78">
        <v>62378.443999999996</v>
      </c>
      <c r="H58" s="78">
        <v>61707.67</v>
      </c>
      <c r="I58" s="78">
        <v>53747.112999999998</v>
      </c>
      <c r="J58" s="78">
        <v>48251.883999999998</v>
      </c>
      <c r="K58" s="78">
        <v>63507.170000000013</v>
      </c>
      <c r="L58" s="78">
        <v>74558.888000000006</v>
      </c>
      <c r="M58" s="78">
        <v>89828.377999999997</v>
      </c>
      <c r="N58" s="78">
        <v>90028.237999999983</v>
      </c>
      <c r="O58" s="78">
        <v>84305.925000000003</v>
      </c>
      <c r="P58" s="78">
        <v>93982.065000000002</v>
      </c>
      <c r="Q58" s="74">
        <v>87130.048999999999</v>
      </c>
      <c r="R58" s="83">
        <f t="shared" si="56"/>
        <v>-7.2907697867672983E-2</v>
      </c>
      <c r="T58" s="226">
        <f t="shared" si="58"/>
        <v>0.70683024423657959</v>
      </c>
      <c r="U58" s="220">
        <f t="shared" si="57"/>
        <v>0.78989174947773244</v>
      </c>
      <c r="V58" s="220">
        <f t="shared" si="59"/>
        <v>0.80476560641863171</v>
      </c>
      <c r="W58" s="220">
        <f t="shared" si="60"/>
        <v>0.8130387892837927</v>
      </c>
      <c r="X58" s="220"/>
      <c r="Y58" s="220">
        <f t="shared" si="61"/>
        <v>0.88671170839249591</v>
      </c>
      <c r="Z58" s="301">
        <f t="shared" si="62"/>
        <v>0.73928491834669263</v>
      </c>
    </row>
    <row r="59" spans="1:26" ht="20.100000000000001" customHeight="1">
      <c r="A59" s="16"/>
      <c r="C59" t="s">
        <v>46</v>
      </c>
      <c r="D59" s="25">
        <v>8555.0490000000009</v>
      </c>
      <c r="E59" s="26">
        <v>10024.627</v>
      </c>
      <c r="F59" s="26">
        <v>9410.9320000000025</v>
      </c>
      <c r="G59" s="26">
        <v>22616.409</v>
      </c>
      <c r="H59" s="26">
        <v>20054.071</v>
      </c>
      <c r="I59" s="26">
        <v>17118.886000000002</v>
      </c>
      <c r="J59" s="26">
        <v>15472.681999999999</v>
      </c>
      <c r="K59" s="26">
        <v>19814.112000000005</v>
      </c>
      <c r="L59" s="26">
        <v>20558.191999999999</v>
      </c>
      <c r="M59" s="26">
        <v>20442.883999999998</v>
      </c>
      <c r="N59" s="26">
        <v>21018.834999999999</v>
      </c>
      <c r="O59" s="26">
        <v>19262.626</v>
      </c>
      <c r="P59" s="26">
        <v>30460.155000000002</v>
      </c>
      <c r="Q59" s="66">
        <v>32338.697</v>
      </c>
      <c r="R59" s="211">
        <f t="shared" ref="R59:R68" si="63">(Q59-P59)/P59</f>
        <v>6.1672109022426098E-2</v>
      </c>
      <c r="T59" s="223">
        <f t="shared" si="58"/>
        <v>0.19284282874261835</v>
      </c>
      <c r="U59" s="217">
        <f t="shared" si="57"/>
        <v>0.25158684916992402</v>
      </c>
      <c r="V59" s="217">
        <f t="shared" si="59"/>
        <v>0.18314624293010992</v>
      </c>
      <c r="W59" s="217">
        <f t="shared" si="60"/>
        <v>0.18981964481583888</v>
      </c>
      <c r="X59" s="217"/>
      <c r="Y59" s="217">
        <f t="shared" si="61"/>
        <v>0.28738862120076025</v>
      </c>
      <c r="Z59" s="228">
        <f t="shared" si="62"/>
        <v>0.27438881586171765</v>
      </c>
    </row>
    <row r="60" spans="1:26" ht="20.100000000000001" customHeight="1" thickBot="1">
      <c r="A60" s="16"/>
      <c r="C60" t="s">
        <v>47</v>
      </c>
      <c r="D60" s="25">
        <v>22801.923999999999</v>
      </c>
      <c r="E60" s="26">
        <v>23443.411999999997</v>
      </c>
      <c r="F60" s="26">
        <v>25000.823999999997</v>
      </c>
      <c r="G60" s="26">
        <v>39762.034999999996</v>
      </c>
      <c r="H60" s="26">
        <v>41653.598999999995</v>
      </c>
      <c r="I60" s="26">
        <v>36628.226999999999</v>
      </c>
      <c r="J60" s="26">
        <v>32779.201999999997</v>
      </c>
      <c r="K60" s="26">
        <v>43693.058000000005</v>
      </c>
      <c r="L60" s="26">
        <v>54000.696000000004</v>
      </c>
      <c r="M60" s="26">
        <v>69385.493999999992</v>
      </c>
      <c r="N60" s="26">
        <v>69009.402999999991</v>
      </c>
      <c r="O60" s="26">
        <v>65043.298999999999</v>
      </c>
      <c r="P60" s="26">
        <v>63521.91</v>
      </c>
      <c r="Q60" s="66">
        <v>54791.351999999999</v>
      </c>
      <c r="R60" s="211">
        <f t="shared" si="63"/>
        <v>-0.13744167957166281</v>
      </c>
      <c r="T60" s="223">
        <f t="shared" si="58"/>
        <v>0.51398741549396132</v>
      </c>
      <c r="U60" s="217">
        <f t="shared" si="57"/>
        <v>0.53830490030780842</v>
      </c>
      <c r="V60" s="217">
        <f t="shared" si="59"/>
        <v>0.62161936348852176</v>
      </c>
      <c r="W60" s="217">
        <f t="shared" si="60"/>
        <v>0.6232191444679539</v>
      </c>
      <c r="X60" s="217"/>
      <c r="Y60" s="217">
        <f t="shared" si="61"/>
        <v>0.59932308719173566</v>
      </c>
      <c r="Z60" s="228">
        <f t="shared" si="62"/>
        <v>0.46489610248497498</v>
      </c>
    </row>
    <row r="61" spans="1:26" ht="20.100000000000001" customHeight="1" thickBot="1">
      <c r="A61" s="42" t="s">
        <v>49</v>
      </c>
      <c r="B61" s="43"/>
      <c r="C61" s="43"/>
      <c r="D61" s="132">
        <v>741.76900000000001</v>
      </c>
      <c r="E61" s="138">
        <v>847.44999999999993</v>
      </c>
      <c r="F61" s="138">
        <v>859.44100000000003</v>
      </c>
      <c r="G61" s="138">
        <v>972.75699999999995</v>
      </c>
      <c r="H61" s="138">
        <v>834.68000000000006</v>
      </c>
      <c r="I61" s="138">
        <v>926.255</v>
      </c>
      <c r="J61" s="138">
        <v>866.09500000000003</v>
      </c>
      <c r="K61" s="138">
        <v>741.87599999999998</v>
      </c>
      <c r="L61" s="138">
        <v>960.81099999999992</v>
      </c>
      <c r="M61" s="138">
        <v>905.06100000000015</v>
      </c>
      <c r="N61" s="138">
        <v>673.3119999999999</v>
      </c>
      <c r="O61" s="138">
        <v>936.35999999999979</v>
      </c>
      <c r="P61" s="138">
        <v>1352.5499999999993</v>
      </c>
      <c r="Q61" s="163">
        <v>1347.3819999999996</v>
      </c>
      <c r="R61" s="28">
        <f t="shared" si="63"/>
        <v>-3.8209308343496863E-3</v>
      </c>
      <c r="T61" s="296">
        <f t="shared" si="58"/>
        <v>1.6720515830310645E-2</v>
      </c>
      <c r="U61" s="214">
        <f t="shared" si="57"/>
        <v>1.3612660133252125E-2</v>
      </c>
      <c r="V61" s="214">
        <f t="shared" si="59"/>
        <v>8.1083726627108124E-3</v>
      </c>
      <c r="W61" s="214">
        <f t="shared" si="60"/>
        <v>6.0806340927193206E-3</v>
      </c>
      <c r="X61" s="214"/>
      <c r="Y61" s="214">
        <f t="shared" si="61"/>
        <v>1.2761178648141745E-2</v>
      </c>
      <c r="Z61" s="297">
        <f t="shared" si="62"/>
        <v>1.1432326772268924E-2</v>
      </c>
    </row>
    <row r="62" spans="1:26" ht="20.100000000000001" customHeight="1">
      <c r="A62" s="69"/>
      <c r="B62" s="68" t="s">
        <v>97</v>
      </c>
      <c r="C62" s="68"/>
      <c r="D62" s="72">
        <v>719.56600000000003</v>
      </c>
      <c r="E62" s="77">
        <v>847.28199999999993</v>
      </c>
      <c r="F62" s="77">
        <v>811.16499999999996</v>
      </c>
      <c r="G62" s="77">
        <v>896.17499999999995</v>
      </c>
      <c r="H62" s="77">
        <v>765.71500000000003</v>
      </c>
      <c r="I62" s="77">
        <v>862.26099999999997</v>
      </c>
      <c r="J62" s="77">
        <v>828.14200000000005</v>
      </c>
      <c r="K62" s="77">
        <v>736.24800000000005</v>
      </c>
      <c r="L62" s="77">
        <v>959.19599999999991</v>
      </c>
      <c r="M62" s="77">
        <v>893.96600000000012</v>
      </c>
      <c r="N62" s="77">
        <v>659.62299999999993</v>
      </c>
      <c r="O62" s="77">
        <v>923.87099999999987</v>
      </c>
      <c r="P62" s="77">
        <v>1345.2709999999995</v>
      </c>
      <c r="Q62" s="73">
        <v>1328.4569999999999</v>
      </c>
      <c r="R62" s="81">
        <f t="shared" si="63"/>
        <v>-1.2498596936973761E-2</v>
      </c>
      <c r="T62" s="298">
        <f t="shared" si="58"/>
        <v>1.6220029003575654E-2</v>
      </c>
      <c r="U62" s="299">
        <f t="shared" si="57"/>
        <v>1.2672175523109846E-2</v>
      </c>
      <c r="V62" s="299">
        <f t="shared" si="59"/>
        <v>8.0089734015640207E-3</v>
      </c>
      <c r="W62" s="299">
        <f t="shared" si="60"/>
        <v>5.9570096807153245E-3</v>
      </c>
      <c r="X62" s="299"/>
      <c r="Y62" s="299">
        <f t="shared" si="61"/>
        <v>1.2692501985999997E-2</v>
      </c>
      <c r="Z62" s="300">
        <f t="shared" si="62"/>
        <v>1.1271751089823123E-2</v>
      </c>
    </row>
    <row r="63" spans="1:26" ht="20.100000000000001" customHeight="1">
      <c r="A63" s="16"/>
      <c r="C63" t="s">
        <v>46</v>
      </c>
      <c r="D63" s="25">
        <v>300.31299999999999</v>
      </c>
      <c r="E63" s="26">
        <v>417.99299999999994</v>
      </c>
      <c r="F63" s="26">
        <v>377.59899999999999</v>
      </c>
      <c r="G63" s="26">
        <v>455.52600000000001</v>
      </c>
      <c r="H63" s="26">
        <v>383.06600000000003</v>
      </c>
      <c r="I63" s="26">
        <v>451.20600000000002</v>
      </c>
      <c r="J63" s="26">
        <v>339.02</v>
      </c>
      <c r="K63" s="26">
        <v>298.28800000000001</v>
      </c>
      <c r="L63" s="26">
        <v>384.82100000000003</v>
      </c>
      <c r="M63" s="26">
        <v>421.47100000000006</v>
      </c>
      <c r="N63" s="26">
        <v>259.52099999999996</v>
      </c>
      <c r="O63" s="26">
        <v>275.98399999999992</v>
      </c>
      <c r="P63" s="26">
        <v>488.11199999999991</v>
      </c>
      <c r="Q63" s="66">
        <v>500.50200000000007</v>
      </c>
      <c r="R63" s="27">
        <f t="shared" si="63"/>
        <v>2.5383518536729602E-2</v>
      </c>
      <c r="T63" s="223">
        <f t="shared" si="58"/>
        <v>6.7694771155819133E-3</v>
      </c>
      <c r="U63" s="217">
        <f t="shared" si="57"/>
        <v>6.6311263400296453E-3</v>
      </c>
      <c r="V63" s="217">
        <f t="shared" si="59"/>
        <v>3.7759266331500183E-3</v>
      </c>
      <c r="W63" s="217">
        <f t="shared" si="60"/>
        <v>2.3437161975081548E-3</v>
      </c>
      <c r="X63" s="217"/>
      <c r="Y63" s="217">
        <f t="shared" si="61"/>
        <v>4.6052895880387161E-3</v>
      </c>
      <c r="Z63" s="228">
        <f t="shared" si="62"/>
        <v>4.2466816494313737E-3</v>
      </c>
    </row>
    <row r="64" spans="1:26" ht="20.100000000000001" customHeight="1">
      <c r="A64" s="16"/>
      <c r="C64" t="s">
        <v>47</v>
      </c>
      <c r="D64" s="25">
        <v>419.25300000000004</v>
      </c>
      <c r="E64" s="26">
        <v>429.28899999999999</v>
      </c>
      <c r="F64" s="26">
        <v>433.56599999999997</v>
      </c>
      <c r="G64" s="26">
        <v>440.64899999999989</v>
      </c>
      <c r="H64" s="26">
        <v>382.649</v>
      </c>
      <c r="I64" s="26">
        <v>411.05499999999995</v>
      </c>
      <c r="J64" s="26">
        <v>489.12200000000007</v>
      </c>
      <c r="K64" s="26">
        <v>437.96000000000009</v>
      </c>
      <c r="L64" s="26">
        <v>574.37499999999989</v>
      </c>
      <c r="M64" s="26">
        <v>472.495</v>
      </c>
      <c r="N64" s="26">
        <v>400.10199999999998</v>
      </c>
      <c r="O64" s="26">
        <v>647.88699999999994</v>
      </c>
      <c r="P64" s="26">
        <v>857.15899999999965</v>
      </c>
      <c r="Q64" s="66">
        <v>827.95499999999993</v>
      </c>
      <c r="R64" s="27">
        <f t="shared" si="63"/>
        <v>-3.4070691668639935E-2</v>
      </c>
      <c r="T64" s="223">
        <f t="shared" si="58"/>
        <v>9.4505518879937408E-3</v>
      </c>
      <c r="U64" s="217">
        <f t="shared" si="57"/>
        <v>6.0410491830802009E-3</v>
      </c>
      <c r="V64" s="217">
        <f t="shared" si="59"/>
        <v>4.2330467684140016E-3</v>
      </c>
      <c r="W64" s="217">
        <f t="shared" si="60"/>
        <v>3.6132934832071696E-3</v>
      </c>
      <c r="X64" s="217"/>
      <c r="Y64" s="217">
        <f t="shared" si="61"/>
        <v>8.0872123979612819E-3</v>
      </c>
      <c r="Z64" s="228">
        <f t="shared" si="62"/>
        <v>7.0250694403917509E-3</v>
      </c>
    </row>
    <row r="65" spans="1:26" ht="20.100000000000001" customHeight="1">
      <c r="A65" s="70"/>
      <c r="B65" s="536" t="s">
        <v>105</v>
      </c>
      <c r="C65" s="537"/>
      <c r="D65" s="133"/>
      <c r="E65" s="78"/>
      <c r="F65" s="78"/>
      <c r="G65" s="78"/>
      <c r="H65" s="78"/>
      <c r="I65" s="78"/>
      <c r="J65" s="78"/>
      <c r="K65" s="78">
        <v>4.8330000000000002</v>
      </c>
      <c r="L65" s="143"/>
      <c r="M65" s="143">
        <v>2.4420000000000002</v>
      </c>
      <c r="N65" s="143">
        <v>1.3909999999999998</v>
      </c>
      <c r="O65" s="143">
        <v>10.282</v>
      </c>
      <c r="P65" s="143">
        <v>4.9859999999999998</v>
      </c>
      <c r="Q65" s="164">
        <v>1.504</v>
      </c>
      <c r="R65" s="83">
        <f t="shared" si="63"/>
        <v>-0.69835539510629763</v>
      </c>
      <c r="T65" s="226">
        <f t="shared" si="58"/>
        <v>0</v>
      </c>
      <c r="U65" s="220">
        <f t="shared" si="57"/>
        <v>0</v>
      </c>
      <c r="V65" s="220">
        <f t="shared" si="59"/>
        <v>2.18776922686314E-5</v>
      </c>
      <c r="W65" s="220">
        <f t="shared" si="60"/>
        <v>1.2562024771536189E-5</v>
      </c>
      <c r="X65" s="220"/>
      <c r="Y65" s="220">
        <f t="shared" si="61"/>
        <v>4.7042428553203044E-5</v>
      </c>
      <c r="Z65" s="244">
        <f t="shared" si="62"/>
        <v>1.2761206150514453E-5</v>
      </c>
    </row>
    <row r="66" spans="1:26" ht="20.100000000000001" customHeight="1">
      <c r="A66" s="16"/>
      <c r="C66" t="s">
        <v>46</v>
      </c>
      <c r="D66" s="25"/>
      <c r="E66" s="26"/>
      <c r="F66" s="26"/>
      <c r="G66" s="26"/>
      <c r="H66" s="26"/>
      <c r="I66" s="26"/>
      <c r="J66" s="26"/>
      <c r="K66" s="26"/>
      <c r="L66" s="142"/>
      <c r="M66" s="142">
        <v>8.9999999999999993E-3</v>
      </c>
      <c r="N66" s="142"/>
      <c r="O66" s="142">
        <v>0.86199999999999999</v>
      </c>
      <c r="P66" s="142">
        <v>1.9179999999999999</v>
      </c>
      <c r="Q66" s="142"/>
      <c r="R66" s="27">
        <f t="shared" si="63"/>
        <v>-1</v>
      </c>
      <c r="T66" s="223">
        <f t="shared" si="58"/>
        <v>0</v>
      </c>
      <c r="U66" s="217">
        <f t="shared" si="57"/>
        <v>0</v>
      </c>
      <c r="V66" s="217">
        <f t="shared" si="59"/>
        <v>8.0630315486356491E-8</v>
      </c>
      <c r="W66" s="217">
        <f t="shared" si="60"/>
        <v>0</v>
      </c>
      <c r="X66" s="217"/>
      <c r="Y66" s="217">
        <f t="shared" si="61"/>
        <v>1.809614479844433E-5</v>
      </c>
      <c r="Z66" s="228">
        <f t="shared" si="62"/>
        <v>0</v>
      </c>
    </row>
    <row r="67" spans="1:26" ht="20.100000000000001" customHeight="1">
      <c r="A67" s="16"/>
      <c r="C67" t="s">
        <v>47</v>
      </c>
      <c r="D67" s="25"/>
      <c r="E67" s="26"/>
      <c r="F67" s="26"/>
      <c r="G67" s="26"/>
      <c r="H67" s="26"/>
      <c r="I67" s="26"/>
      <c r="J67" s="26"/>
      <c r="K67" s="26">
        <v>4.8330000000000002</v>
      </c>
      <c r="L67" s="142"/>
      <c r="M67" s="142">
        <v>2.4330000000000003</v>
      </c>
      <c r="N67" s="142">
        <v>1.3909999999999998</v>
      </c>
      <c r="O67" s="142">
        <v>9.42</v>
      </c>
      <c r="P67" s="142">
        <v>3.0679999999999996</v>
      </c>
      <c r="Q67" s="66">
        <v>1.504</v>
      </c>
      <c r="R67" s="27">
        <f t="shared" si="63"/>
        <v>-0.5097783572359843</v>
      </c>
      <c r="T67" s="223">
        <f t="shared" si="58"/>
        <v>0</v>
      </c>
      <c r="U67" s="217">
        <f t="shared" si="57"/>
        <v>0</v>
      </c>
      <c r="V67" s="217">
        <f t="shared" si="59"/>
        <v>2.1797061953145042E-5</v>
      </c>
      <c r="W67" s="217">
        <f t="shared" si="60"/>
        <v>1.2562024771536189E-5</v>
      </c>
      <c r="X67" s="217"/>
      <c r="Y67" s="217">
        <f t="shared" si="61"/>
        <v>2.8946283754758707E-5</v>
      </c>
      <c r="Z67" s="228">
        <f t="shared" si="62"/>
        <v>1.2761206150514453E-5</v>
      </c>
    </row>
    <row r="68" spans="1:26" ht="20.100000000000001" customHeight="1">
      <c r="A68" s="70"/>
      <c r="B68" s="71" t="s">
        <v>106</v>
      </c>
      <c r="C68" s="71"/>
      <c r="D68" s="133">
        <v>22.203000000000003</v>
      </c>
      <c r="E68" s="78">
        <v>0.16800000000000001</v>
      </c>
      <c r="F68" s="78">
        <v>48.275999999999996</v>
      </c>
      <c r="G68" s="78">
        <v>76.581999999999994</v>
      </c>
      <c r="H68" s="143">
        <v>68.965000000000003</v>
      </c>
      <c r="I68" s="78">
        <v>63.994</v>
      </c>
      <c r="J68" s="143">
        <v>37.952999999999996</v>
      </c>
      <c r="K68" s="78">
        <v>0.79500000000000004</v>
      </c>
      <c r="L68" s="78">
        <v>1.6150000000000002</v>
      </c>
      <c r="M68" s="78">
        <v>8.6529999999999987</v>
      </c>
      <c r="N68" s="78">
        <v>12.298</v>
      </c>
      <c r="O68" s="78">
        <v>2.2069999999999999</v>
      </c>
      <c r="P68" s="78">
        <v>2.2930000000000001</v>
      </c>
      <c r="Q68" s="74">
        <v>17.421000000000003</v>
      </c>
      <c r="R68" s="83">
        <f t="shared" si="63"/>
        <v>6.5974705625817718</v>
      </c>
      <c r="T68" s="226">
        <f t="shared" si="58"/>
        <v>5.0048682673499065E-4</v>
      </c>
      <c r="U68" s="220">
        <f t="shared" si="57"/>
        <v>9.4048461014227883E-4</v>
      </c>
      <c r="V68" s="220">
        <f t="shared" si="59"/>
        <v>7.7521568878160296E-5</v>
      </c>
      <c r="W68" s="220">
        <f t="shared" si="60"/>
        <v>1.1106238723246016E-4</v>
      </c>
      <c r="X68" s="220"/>
      <c r="Y68" s="220">
        <f t="shared" si="61"/>
        <v>2.1634233588546848E-5</v>
      </c>
      <c r="Z68" s="301">
        <f t="shared" si="62"/>
        <v>1.4781447629528746E-4</v>
      </c>
    </row>
    <row r="69" spans="1:26" ht="20.100000000000001" customHeight="1">
      <c r="A69" s="16"/>
      <c r="C69" t="s">
        <v>46</v>
      </c>
      <c r="D69" s="25">
        <v>10.422000000000001</v>
      </c>
      <c r="E69" s="26">
        <v>0.16800000000000001</v>
      </c>
      <c r="F69" s="26">
        <v>0.48399999999999999</v>
      </c>
      <c r="G69" s="26">
        <v>18.132000000000001</v>
      </c>
      <c r="H69" s="142">
        <v>22.948</v>
      </c>
      <c r="I69" s="26">
        <v>23.108999999999998</v>
      </c>
      <c r="J69" s="142">
        <v>2.637</v>
      </c>
      <c r="K69" s="26"/>
      <c r="L69" s="26">
        <v>4.2000000000000003E-2</v>
      </c>
      <c r="M69" s="26">
        <v>0.29300000000000004</v>
      </c>
      <c r="N69" s="26">
        <v>3.722</v>
      </c>
      <c r="O69" s="26">
        <v>0.73</v>
      </c>
      <c r="P69" s="26">
        <v>0.48499999999999999</v>
      </c>
      <c r="Q69" s="66">
        <v>0.34100000000000003</v>
      </c>
      <c r="R69" s="211">
        <f t="shared" ref="R69:R78" si="64">(Q69-P69)/P69</f>
        <v>-0.29690721649484531</v>
      </c>
      <c r="T69" s="223">
        <f t="shared" si="58"/>
        <v>2.3492652831743783E-4</v>
      </c>
      <c r="U69" s="217">
        <f t="shared" si="57"/>
        <v>3.3962025902081321E-4</v>
      </c>
      <c r="V69" s="217">
        <f t="shared" si="59"/>
        <v>2.6249647152780507E-6</v>
      </c>
      <c r="W69" s="217">
        <f t="shared" si="60"/>
        <v>3.3613124514491516E-5</v>
      </c>
      <c r="X69" s="217"/>
      <c r="Y69" s="217">
        <f t="shared" si="61"/>
        <v>4.5759281685325866E-6</v>
      </c>
      <c r="Z69" s="228">
        <f t="shared" si="62"/>
        <v>2.8933319796046735E-6</v>
      </c>
    </row>
    <row r="70" spans="1:26" ht="20.100000000000001" customHeight="1" thickBot="1">
      <c r="A70" s="16"/>
      <c r="C70" t="s">
        <v>47</v>
      </c>
      <c r="D70" s="25">
        <v>11.781000000000001</v>
      </c>
      <c r="E70" s="26"/>
      <c r="F70" s="26">
        <v>47.791999999999994</v>
      </c>
      <c r="G70" s="26">
        <v>58.449999999999996</v>
      </c>
      <c r="H70" s="142">
        <v>46.016999999999996</v>
      </c>
      <c r="I70" s="26">
        <v>40.884999999999998</v>
      </c>
      <c r="J70" s="142">
        <v>35.315999999999995</v>
      </c>
      <c r="K70" s="26">
        <v>0.79500000000000004</v>
      </c>
      <c r="L70" s="26">
        <v>1.5730000000000002</v>
      </c>
      <c r="M70" s="26">
        <v>8.36</v>
      </c>
      <c r="N70" s="26">
        <v>8.5760000000000005</v>
      </c>
      <c r="O70" s="26">
        <v>1.4770000000000001</v>
      </c>
      <c r="P70" s="26">
        <v>1.8080000000000001</v>
      </c>
      <c r="Q70" s="66">
        <v>17.080000000000002</v>
      </c>
      <c r="R70" s="211">
        <f t="shared" si="64"/>
        <v>8.446902654867257</v>
      </c>
      <c r="T70" s="223">
        <f t="shared" si="58"/>
        <v>2.6556029841755279E-4</v>
      </c>
      <c r="U70" s="217">
        <f t="shared" si="57"/>
        <v>6.0086435112146556E-4</v>
      </c>
      <c r="V70" s="217">
        <f t="shared" si="59"/>
        <v>7.4896604162882262E-5</v>
      </c>
      <c r="W70" s="217">
        <f t="shared" si="60"/>
        <v>7.7449262717968647E-5</v>
      </c>
      <c r="X70" s="217"/>
      <c r="Y70" s="217">
        <f t="shared" si="61"/>
        <v>1.7058305420014259E-5</v>
      </c>
      <c r="Z70" s="228">
        <f t="shared" si="62"/>
        <v>1.4492114431568278E-4</v>
      </c>
    </row>
    <row r="71" spans="1:26" ht="20.100000000000001" customHeight="1" thickBot="1">
      <c r="A71" s="257" t="s">
        <v>27</v>
      </c>
      <c r="B71" s="234"/>
      <c r="C71" s="234"/>
      <c r="D71" s="235">
        <v>44362.805999999997</v>
      </c>
      <c r="E71" s="236">
        <v>43617.64499999999</v>
      </c>
      <c r="F71" s="236">
        <v>48226.387999999999</v>
      </c>
      <c r="G71" s="236">
        <v>80230.285999999993</v>
      </c>
      <c r="H71" s="236">
        <v>77636.810000000027</v>
      </c>
      <c r="I71" s="236">
        <v>68043.643999999986</v>
      </c>
      <c r="J71" s="236">
        <v>61667.877999999997</v>
      </c>
      <c r="K71" s="236">
        <v>83889.503000000012</v>
      </c>
      <c r="L71" s="236">
        <v>95757.707000000009</v>
      </c>
      <c r="M71" s="236">
        <v>111620.54800000001</v>
      </c>
      <c r="N71" s="236">
        <v>110730.55699999999</v>
      </c>
      <c r="O71" s="236"/>
      <c r="P71" s="236">
        <v>105989.42599999998</v>
      </c>
      <c r="Q71" s="238">
        <v>117857.19800000002</v>
      </c>
      <c r="R71" s="237">
        <f t="shared" si="64"/>
        <v>0.11197128287118041</v>
      </c>
      <c r="T71" s="258">
        <f>T51+T61</f>
        <v>1</v>
      </c>
      <c r="U71" s="259">
        <f t="shared" ref="U71:Z71" si="65">U51+U61</f>
        <v>1</v>
      </c>
      <c r="V71" s="259">
        <f t="shared" si="65"/>
        <v>0.99999999999999989</v>
      </c>
      <c r="W71" s="259">
        <f t="shared" si="65"/>
        <v>1.0000000000000002</v>
      </c>
      <c r="X71" s="259"/>
      <c r="Y71" s="259">
        <f t="shared" si="65"/>
        <v>1.1119712828711803</v>
      </c>
      <c r="Z71" s="260">
        <f t="shared" si="65"/>
        <v>0.9496470381045371</v>
      </c>
    </row>
    <row r="72" spans="1:26" ht="20.100000000000001" customHeight="1">
      <c r="A72" s="277"/>
      <c r="B72" s="267" t="s">
        <v>97</v>
      </c>
      <c r="C72" s="267"/>
      <c r="D72" s="268">
        <f t="shared" ref="D72:Q74" si="66">D52+D62</f>
        <v>12983.630000000001</v>
      </c>
      <c r="E72" s="269">
        <f t="shared" si="66"/>
        <v>10149.437999999998</v>
      </c>
      <c r="F72" s="269">
        <f t="shared" si="66"/>
        <v>13766.356</v>
      </c>
      <c r="G72" s="269">
        <f t="shared" si="66"/>
        <v>17775.259999999998</v>
      </c>
      <c r="H72" s="269">
        <f t="shared" si="66"/>
        <v>15860.175000000003</v>
      </c>
      <c r="I72" s="269">
        <f t="shared" si="66"/>
        <v>14232.537000000002</v>
      </c>
      <c r="J72" s="269">
        <f t="shared" si="66"/>
        <v>13378.041000000001</v>
      </c>
      <c r="K72" s="269">
        <f t="shared" si="66"/>
        <v>16264.297999999999</v>
      </c>
      <c r="L72" s="269">
        <f t="shared" si="66"/>
        <v>17436.921000000002</v>
      </c>
      <c r="M72" s="269">
        <f t="shared" ref="M72:N72" si="67">M52+M62</f>
        <v>18361.57</v>
      </c>
      <c r="N72" s="269">
        <f t="shared" si="67"/>
        <v>19383.814999999999</v>
      </c>
      <c r="O72" s="269"/>
      <c r="P72" s="269">
        <f t="shared" si="66"/>
        <v>22962.126000000004</v>
      </c>
      <c r="Q72" s="270">
        <f t="shared" si="66"/>
        <v>24420.098999999998</v>
      </c>
      <c r="R72" s="81">
        <f t="shared" si="64"/>
        <v>6.349468685957016E-2</v>
      </c>
      <c r="T72" s="302">
        <f>D72/D71</f>
        <v>0.29266926893668543</v>
      </c>
      <c r="U72" s="303">
        <f>I72/I71</f>
        <v>0.20916776591212552</v>
      </c>
      <c r="V72" s="303">
        <f>M72/M71</f>
        <v>0.16449990910275766</v>
      </c>
      <c r="W72" s="303">
        <f>N72/N71</f>
        <v>0.17505389230544557</v>
      </c>
      <c r="X72" s="303"/>
      <c r="Y72" s="303">
        <f t="shared" ref="Y72:Z73" si="68">P72/P71</f>
        <v>0.21664544159339072</v>
      </c>
      <c r="Z72" s="304">
        <f t="shared" si="68"/>
        <v>0.20720074305516745</v>
      </c>
    </row>
    <row r="73" spans="1:26" ht="20.100000000000001" customHeight="1">
      <c r="A73" s="16"/>
      <c r="C73" t="s">
        <v>46</v>
      </c>
      <c r="D73" s="17">
        <f>D53+D63</f>
        <v>4137.9079999999994</v>
      </c>
      <c r="E73" s="26">
        <f t="shared" si="66"/>
        <v>4480.8339999999998</v>
      </c>
      <c r="F73" s="26">
        <f t="shared" si="66"/>
        <v>6474.2070000000003</v>
      </c>
      <c r="G73" s="26">
        <f t="shared" si="66"/>
        <v>7762.7550000000001</v>
      </c>
      <c r="H73" s="26">
        <f t="shared" si="66"/>
        <v>5569.862000000001</v>
      </c>
      <c r="I73" s="26">
        <f t="shared" si="66"/>
        <v>5805.5720000000001</v>
      </c>
      <c r="J73" s="26">
        <f t="shared" si="66"/>
        <v>6119.8320000000003</v>
      </c>
      <c r="K73" s="26">
        <f t="shared" si="66"/>
        <v>7619.6270000000004</v>
      </c>
      <c r="L73" s="26">
        <f t="shared" si="66"/>
        <v>9541.6830000000009</v>
      </c>
      <c r="M73" s="26">
        <f t="shared" ref="M73:N73" si="69">M53+M63</f>
        <v>9956.9639999999999</v>
      </c>
      <c r="N73" s="26">
        <f t="shared" si="69"/>
        <v>10469.746000000003</v>
      </c>
      <c r="O73" s="26"/>
      <c r="P73" s="26">
        <f t="shared" si="66"/>
        <v>13086.107</v>
      </c>
      <c r="Q73" s="39">
        <f t="shared" si="66"/>
        <v>13791.651000000002</v>
      </c>
      <c r="R73" s="211">
        <f t="shared" si="64"/>
        <v>5.3915499850337591E-2</v>
      </c>
      <c r="T73" s="216">
        <f>D73/D72</f>
        <v>0.31870193466696134</v>
      </c>
      <c r="U73" s="217">
        <f>I73/I72</f>
        <v>0.40790844246531727</v>
      </c>
      <c r="V73" s="217">
        <f>M73/M72</f>
        <v>0.542271929905776</v>
      </c>
      <c r="W73" s="217">
        <f>N73/N72</f>
        <v>0.54012824616825961</v>
      </c>
      <c r="X73" s="217"/>
      <c r="Y73" s="217">
        <f t="shared" si="68"/>
        <v>0.56989962514795001</v>
      </c>
      <c r="Z73" s="222">
        <f t="shared" si="68"/>
        <v>0.56476638362522624</v>
      </c>
    </row>
    <row r="74" spans="1:26" ht="20.100000000000001" customHeight="1">
      <c r="A74" s="16"/>
      <c r="C74" t="s">
        <v>47</v>
      </c>
      <c r="D74" s="17">
        <f>D54+D64</f>
        <v>8845.7220000000016</v>
      </c>
      <c r="E74" s="26">
        <f t="shared" si="66"/>
        <v>5668.6039999999994</v>
      </c>
      <c r="F74" s="26">
        <f t="shared" si="66"/>
        <v>7292.1489999999994</v>
      </c>
      <c r="G74" s="26">
        <f t="shared" si="66"/>
        <v>10012.504999999999</v>
      </c>
      <c r="H74" s="26">
        <f t="shared" si="66"/>
        <v>10290.313000000002</v>
      </c>
      <c r="I74" s="26">
        <f t="shared" si="66"/>
        <v>8426.9650000000001</v>
      </c>
      <c r="J74" s="26">
        <f t="shared" si="66"/>
        <v>7258.2089999999998</v>
      </c>
      <c r="K74" s="26">
        <f t="shared" si="66"/>
        <v>8644.6710000000003</v>
      </c>
      <c r="L74" s="26">
        <f t="shared" si="66"/>
        <v>7895.2380000000003</v>
      </c>
      <c r="M74" s="26">
        <f t="shared" ref="M74:N74" si="70">M54+M64</f>
        <v>8404.6060000000016</v>
      </c>
      <c r="N74" s="26">
        <f t="shared" si="70"/>
        <v>8914.0689999999977</v>
      </c>
      <c r="O74" s="26"/>
      <c r="P74" s="26">
        <f t="shared" si="66"/>
        <v>9876.0190000000002</v>
      </c>
      <c r="Q74" s="39">
        <f t="shared" si="66"/>
        <v>10628.448</v>
      </c>
      <c r="R74" s="211">
        <f t="shared" si="64"/>
        <v>7.6187479995735136E-2</v>
      </c>
      <c r="T74" s="216">
        <f>D74/D71</f>
        <v>0.19939500670899857</v>
      </c>
      <c r="U74" s="217">
        <f>I74/I71</f>
        <v>0.12384646830496029</v>
      </c>
      <c r="V74" s="217">
        <f>M74/M72</f>
        <v>0.45772807009422406</v>
      </c>
      <c r="W74" s="217">
        <f>N74/N72</f>
        <v>0.45987175383174045</v>
      </c>
      <c r="X74" s="217"/>
      <c r="Y74" s="217">
        <f t="shared" ref="Y74:Z74" si="71">P74/P72</f>
        <v>0.43010037485204977</v>
      </c>
      <c r="Z74" s="222">
        <f t="shared" si="71"/>
        <v>0.43523361637477398</v>
      </c>
    </row>
    <row r="75" spans="1:26" ht="20.100000000000001" customHeight="1">
      <c r="A75" s="70"/>
      <c r="B75" s="528" t="s">
        <v>123</v>
      </c>
      <c r="C75" s="529"/>
      <c r="D75" s="272">
        <f>SUM(D76:D77)</f>
        <v>0</v>
      </c>
      <c r="E75" s="273">
        <f t="shared" ref="E75:Q75" si="72">SUM(E76:E77)</f>
        <v>0</v>
      </c>
      <c r="F75" s="273">
        <f t="shared" si="72"/>
        <v>0</v>
      </c>
      <c r="G75" s="273">
        <f t="shared" si="72"/>
        <v>0</v>
      </c>
      <c r="H75" s="273">
        <f t="shared" si="72"/>
        <v>0</v>
      </c>
      <c r="I75" s="273">
        <f t="shared" si="72"/>
        <v>0</v>
      </c>
      <c r="J75" s="273">
        <f t="shared" si="72"/>
        <v>0</v>
      </c>
      <c r="K75" s="273">
        <f t="shared" si="72"/>
        <v>4117.24</v>
      </c>
      <c r="L75" s="273">
        <f t="shared" si="72"/>
        <v>3760.2829999999999</v>
      </c>
      <c r="M75" s="273">
        <f t="shared" ref="M75:N75" si="73">SUM(M76:M77)</f>
        <v>3421.9470000000001</v>
      </c>
      <c r="N75" s="273">
        <f t="shared" si="73"/>
        <v>1306.2059999999999</v>
      </c>
      <c r="O75" s="273"/>
      <c r="P75" s="273">
        <f t="shared" si="72"/>
        <v>910.71400000000006</v>
      </c>
      <c r="Q75" s="274">
        <f t="shared" si="72"/>
        <v>355.16999999999996</v>
      </c>
      <c r="R75" s="83">
        <f t="shared" si="64"/>
        <v>-0.61000928941467913</v>
      </c>
      <c r="T75" s="305">
        <f>D75/D71</f>
        <v>0</v>
      </c>
      <c r="U75" s="306">
        <f>I75/I71</f>
        <v>0</v>
      </c>
      <c r="V75" s="306">
        <f>M75/M71</f>
        <v>3.0656962909732355E-2</v>
      </c>
      <c r="W75" s="306">
        <f>N75/N71</f>
        <v>1.179625602352926E-2</v>
      </c>
      <c r="X75" s="306"/>
      <c r="Y75" s="306">
        <f t="shared" ref="Y75:Z75" si="74">P75/P71</f>
        <v>8.5924986517051261E-3</v>
      </c>
      <c r="Z75" s="307">
        <f t="shared" si="74"/>
        <v>3.013562226381794E-3</v>
      </c>
    </row>
    <row r="76" spans="1:26" ht="20.100000000000001" customHeight="1">
      <c r="A76" s="16"/>
      <c r="C76" t="s">
        <v>46</v>
      </c>
      <c r="D76" s="17">
        <f>D56+D66</f>
        <v>0</v>
      </c>
      <c r="E76" s="26">
        <f t="shared" ref="E76:Q77" si="75">E56+E66</f>
        <v>0</v>
      </c>
      <c r="F76" s="26">
        <f t="shared" si="75"/>
        <v>0</v>
      </c>
      <c r="G76" s="26">
        <f t="shared" si="75"/>
        <v>0</v>
      </c>
      <c r="H76" s="26">
        <f t="shared" si="75"/>
        <v>0</v>
      </c>
      <c r="I76" s="26">
        <f t="shared" si="75"/>
        <v>0</v>
      </c>
      <c r="J76" s="26">
        <f t="shared" si="75"/>
        <v>0</v>
      </c>
      <c r="K76" s="26">
        <f t="shared" si="75"/>
        <v>2308.9539999999997</v>
      </c>
      <c r="L76" s="26">
        <f t="shared" si="75"/>
        <v>2345.375</v>
      </c>
      <c r="M76" s="26">
        <f t="shared" ref="M76:N76" si="76">M56+M66</f>
        <v>1805.68</v>
      </c>
      <c r="N76" s="26">
        <f t="shared" si="76"/>
        <v>416.77500000000003</v>
      </c>
      <c r="O76" s="26"/>
      <c r="P76" s="26">
        <f t="shared" si="75"/>
        <v>318.16700000000003</v>
      </c>
      <c r="Q76" s="39">
        <f t="shared" si="75"/>
        <v>47.512999999999998</v>
      </c>
      <c r="R76" s="211">
        <f t="shared" si="64"/>
        <v>-0.85066647389578443</v>
      </c>
      <c r="T76" s="216"/>
      <c r="U76" s="217"/>
      <c r="V76" s="217">
        <f>M76/M75</f>
        <v>0.52767620305048557</v>
      </c>
      <c r="W76" s="217">
        <f>N76/N75</f>
        <v>0.31907294867731434</v>
      </c>
      <c r="X76" s="217"/>
      <c r="Y76" s="217">
        <f t="shared" ref="Y76:Z76" si="77">P76/P75</f>
        <v>0.34935995274037734</v>
      </c>
      <c r="Z76" s="222">
        <f t="shared" si="77"/>
        <v>0.13377537517245264</v>
      </c>
    </row>
    <row r="77" spans="1:26" ht="20.100000000000001" customHeight="1">
      <c r="A77" s="16"/>
      <c r="C77" t="s">
        <v>47</v>
      </c>
      <c r="D77" s="17">
        <f>D57+D67</f>
        <v>0</v>
      </c>
      <c r="E77" s="26">
        <f t="shared" si="75"/>
        <v>0</v>
      </c>
      <c r="F77" s="26">
        <f t="shared" si="75"/>
        <v>0</v>
      </c>
      <c r="G77" s="26">
        <f t="shared" si="75"/>
        <v>0</v>
      </c>
      <c r="H77" s="26">
        <f t="shared" si="75"/>
        <v>0</v>
      </c>
      <c r="I77" s="26">
        <f t="shared" si="75"/>
        <v>0</v>
      </c>
      <c r="J77" s="26">
        <f t="shared" si="75"/>
        <v>0</v>
      </c>
      <c r="K77" s="26">
        <f t="shared" si="75"/>
        <v>1808.2860000000003</v>
      </c>
      <c r="L77" s="26">
        <f t="shared" si="75"/>
        <v>1414.9079999999999</v>
      </c>
      <c r="M77" s="26">
        <f t="shared" ref="M77:N77" si="78">M57+M67</f>
        <v>1616.2670000000001</v>
      </c>
      <c r="N77" s="26">
        <f t="shared" si="78"/>
        <v>889.43099999999993</v>
      </c>
      <c r="O77" s="26"/>
      <c r="P77" s="26">
        <f t="shared" si="75"/>
        <v>592.54700000000003</v>
      </c>
      <c r="Q77" s="39">
        <f t="shared" si="75"/>
        <v>307.65699999999998</v>
      </c>
      <c r="R77" s="211">
        <f t="shared" si="64"/>
        <v>-0.48078886569335433</v>
      </c>
      <c r="T77" s="216"/>
      <c r="U77" s="217"/>
      <c r="V77" s="217">
        <f>M77/M75</f>
        <v>0.47232379694951443</v>
      </c>
      <c r="W77" s="217">
        <f>N77/N75</f>
        <v>0.68092705132268572</v>
      </c>
      <c r="X77" s="217"/>
      <c r="Y77" s="217">
        <f t="shared" ref="Y77:Z77" si="79">P77/P75</f>
        <v>0.65064004725962266</v>
      </c>
      <c r="Z77" s="222">
        <f t="shared" si="79"/>
        <v>0.86622462482754747</v>
      </c>
    </row>
    <row r="78" spans="1:26" ht="20.100000000000001" customHeight="1">
      <c r="A78" s="70"/>
      <c r="B78" s="275" t="s">
        <v>106</v>
      </c>
      <c r="C78" s="275"/>
      <c r="D78" s="272">
        <f>SUM(D79:D80)</f>
        <v>31379.175999999999</v>
      </c>
      <c r="E78" s="273">
        <f t="shared" ref="E78:Q78" si="80">SUM(E79:E80)</f>
        <v>33468.206999999995</v>
      </c>
      <c r="F78" s="273">
        <f t="shared" si="80"/>
        <v>34460.031999999999</v>
      </c>
      <c r="G78" s="273">
        <f t="shared" si="80"/>
        <v>62455.025999999998</v>
      </c>
      <c r="H78" s="273">
        <f t="shared" si="80"/>
        <v>61776.634999999995</v>
      </c>
      <c r="I78" s="273">
        <f t="shared" si="80"/>
        <v>53811.107000000004</v>
      </c>
      <c r="J78" s="273">
        <f t="shared" si="80"/>
        <v>48289.837</v>
      </c>
      <c r="K78" s="273">
        <f t="shared" si="80"/>
        <v>63507.965000000011</v>
      </c>
      <c r="L78" s="273">
        <f t="shared" si="80"/>
        <v>74560.502999999997</v>
      </c>
      <c r="M78" s="273">
        <f t="shared" ref="M78:N78" si="81">SUM(M79:M80)</f>
        <v>89837.030999999988</v>
      </c>
      <c r="N78" s="273">
        <f t="shared" si="81"/>
        <v>90040.535999999993</v>
      </c>
      <c r="O78" s="273"/>
      <c r="P78" s="273">
        <f t="shared" si="80"/>
        <v>93984.358000000007</v>
      </c>
      <c r="Q78" s="274">
        <f t="shared" si="80"/>
        <v>87147.47</v>
      </c>
      <c r="R78" s="83">
        <f t="shared" si="64"/>
        <v>-7.2744956134083563E-2</v>
      </c>
      <c r="T78" s="305">
        <f>D78/D71</f>
        <v>0.70733073106331468</v>
      </c>
      <c r="U78" s="306">
        <f>I78/I71</f>
        <v>0.79083223408787473</v>
      </c>
      <c r="V78" s="306">
        <f>M78/M71</f>
        <v>0.80484312798750979</v>
      </c>
      <c r="W78" s="306">
        <f>N78/N71</f>
        <v>0.81314985167102527</v>
      </c>
      <c r="X78" s="306"/>
      <c r="Y78" s="306">
        <f t="shared" ref="Y78:Z78" si="82">P78/P71</f>
        <v>0.8867333426260845</v>
      </c>
      <c r="Z78" s="307">
        <f t="shared" si="82"/>
        <v>0.73943273282298794</v>
      </c>
    </row>
    <row r="79" spans="1:26" ht="20.100000000000001" customHeight="1">
      <c r="A79" s="75"/>
      <c r="B79" s="76"/>
      <c r="C79" s="76" t="s">
        <v>46</v>
      </c>
      <c r="D79" s="265">
        <f>D59+D69</f>
        <v>8565.4710000000014</v>
      </c>
      <c r="E79" s="79">
        <f t="shared" ref="E79:Q80" si="83">E59+E69</f>
        <v>10024.795</v>
      </c>
      <c r="F79" s="79">
        <f t="shared" si="83"/>
        <v>9411.4160000000029</v>
      </c>
      <c r="G79" s="79">
        <f t="shared" si="83"/>
        <v>22634.541000000001</v>
      </c>
      <c r="H79" s="79">
        <f t="shared" si="83"/>
        <v>20077.019</v>
      </c>
      <c r="I79" s="79">
        <f t="shared" si="83"/>
        <v>17141.995000000003</v>
      </c>
      <c r="J79" s="79">
        <f t="shared" si="83"/>
        <v>15475.319</v>
      </c>
      <c r="K79" s="79">
        <f t="shared" si="83"/>
        <v>19814.112000000005</v>
      </c>
      <c r="L79" s="79">
        <f t="shared" si="83"/>
        <v>20558.234</v>
      </c>
      <c r="M79" s="79">
        <f t="shared" ref="M79:N79" si="84">M59+M69</f>
        <v>20443.177</v>
      </c>
      <c r="N79" s="79">
        <f t="shared" si="84"/>
        <v>21022.557000000001</v>
      </c>
      <c r="O79" s="79"/>
      <c r="P79" s="79">
        <f t="shared" si="83"/>
        <v>30460.640000000003</v>
      </c>
      <c r="Q79" s="266">
        <f t="shared" si="83"/>
        <v>32339.038</v>
      </c>
      <c r="R79" s="313">
        <f t="shared" ref="R79:R80" si="85">(Q79-P79)/P79</f>
        <v>6.1666399655424087E-2</v>
      </c>
      <c r="T79" s="308">
        <f>D79/D78</f>
        <v>0.27296672799821137</v>
      </c>
      <c r="U79" s="309">
        <f>I79/I78</f>
        <v>0.3185586759997337</v>
      </c>
      <c r="V79" s="309">
        <f>M79/M78</f>
        <v>0.22755846639678021</v>
      </c>
      <c r="W79" s="309">
        <f>N79/N78</f>
        <v>0.23347880781162833</v>
      </c>
      <c r="X79" s="309"/>
      <c r="Y79" s="309">
        <f t="shared" ref="Y79:Z79" si="86">P79/P78</f>
        <v>0.32410329386939046</v>
      </c>
      <c r="Z79" s="310">
        <f t="shared" si="86"/>
        <v>0.37108407163168361</v>
      </c>
    </row>
    <row r="80" spans="1:26" ht="20.100000000000001" customHeight="1" thickBot="1">
      <c r="A80" s="34"/>
      <c r="B80" s="15"/>
      <c r="C80" s="15" t="s">
        <v>47</v>
      </c>
      <c r="D80" s="40">
        <f>D60+D70</f>
        <v>22813.704999999998</v>
      </c>
      <c r="E80" s="30">
        <f t="shared" si="83"/>
        <v>23443.411999999997</v>
      </c>
      <c r="F80" s="30">
        <f t="shared" si="83"/>
        <v>25048.615999999998</v>
      </c>
      <c r="G80" s="30">
        <f t="shared" si="83"/>
        <v>39820.484999999993</v>
      </c>
      <c r="H80" s="30">
        <f t="shared" si="83"/>
        <v>41699.615999999995</v>
      </c>
      <c r="I80" s="30">
        <f t="shared" si="83"/>
        <v>36669.112000000001</v>
      </c>
      <c r="J80" s="30">
        <f t="shared" si="83"/>
        <v>32814.517999999996</v>
      </c>
      <c r="K80" s="30">
        <f t="shared" si="83"/>
        <v>43693.853000000003</v>
      </c>
      <c r="L80" s="30">
        <f t="shared" si="83"/>
        <v>54002.269</v>
      </c>
      <c r="M80" s="30">
        <f t="shared" ref="M80:N80" si="87">M60+M70</f>
        <v>69393.853999999992</v>
      </c>
      <c r="N80" s="30">
        <f t="shared" si="87"/>
        <v>69017.978999999992</v>
      </c>
      <c r="O80" s="30"/>
      <c r="P80" s="30">
        <f t="shared" si="83"/>
        <v>63523.718000000001</v>
      </c>
      <c r="Q80" s="41">
        <f t="shared" si="83"/>
        <v>54808.432000000001</v>
      </c>
      <c r="R80" s="212">
        <f t="shared" si="85"/>
        <v>-0.1371973535931886</v>
      </c>
      <c r="T80" s="311">
        <f>D80/D78</f>
        <v>0.72703327200178869</v>
      </c>
      <c r="U80" s="230">
        <f>I80/I78</f>
        <v>0.68144132400026636</v>
      </c>
      <c r="V80" s="230">
        <f>M80/M78</f>
        <v>0.77244153360321988</v>
      </c>
      <c r="W80" s="230">
        <f>N80/N78</f>
        <v>0.76652119218837167</v>
      </c>
      <c r="X80" s="230"/>
      <c r="Y80" s="230">
        <f t="shared" ref="Y80:Z80" si="88">P80/P78</f>
        <v>0.67589670613060948</v>
      </c>
      <c r="Z80" s="312">
        <f t="shared" si="88"/>
        <v>0.62891592836831633</v>
      </c>
    </row>
    <row r="81" spans="1:26" ht="6.75" customHeight="1" thickBot="1">
      <c r="R81" s="18"/>
      <c r="T81" s="3"/>
      <c r="U81" s="3"/>
      <c r="V81" s="3"/>
      <c r="W81" s="3"/>
      <c r="X81" s="3"/>
      <c r="Y81" s="3"/>
      <c r="Z81" s="3"/>
    </row>
    <row r="82" spans="1:26" ht="20.100000000000001" customHeight="1" thickBot="1">
      <c r="A82" s="116"/>
      <c r="B82" s="43" t="s">
        <v>46</v>
      </c>
      <c r="C82" s="43"/>
      <c r="D82" s="132">
        <f>SUM(D83:D85)</f>
        <v>12703.379000000001</v>
      </c>
      <c r="E82" s="138">
        <f t="shared" ref="E82:Q82" si="89">SUM(E83:E85)</f>
        <v>14505.629000000001</v>
      </c>
      <c r="F82" s="138">
        <f t="shared" si="89"/>
        <v>15885.623000000003</v>
      </c>
      <c r="G82" s="138">
        <f t="shared" si="89"/>
        <v>30397.296000000002</v>
      </c>
      <c r="H82" s="138">
        <f t="shared" si="89"/>
        <v>25646.881000000001</v>
      </c>
      <c r="I82" s="138">
        <f t="shared" si="89"/>
        <v>22947.567000000003</v>
      </c>
      <c r="J82" s="138">
        <f t="shared" si="89"/>
        <v>21595.150999999998</v>
      </c>
      <c r="K82" s="138">
        <f t="shared" si="89"/>
        <v>29742.693000000007</v>
      </c>
      <c r="L82" s="138">
        <f t="shared" si="89"/>
        <v>32445.292000000001</v>
      </c>
      <c r="M82" s="138">
        <f t="shared" ref="M82:N82" si="90">SUM(M83:M85)</f>
        <v>32205.821</v>
      </c>
      <c r="N82" s="138">
        <f t="shared" si="90"/>
        <v>31909.078000000001</v>
      </c>
      <c r="O82" s="138"/>
      <c r="P82" s="138">
        <f t="shared" si="89"/>
        <v>43864.914000000004</v>
      </c>
      <c r="Q82" s="44">
        <f t="shared" si="89"/>
        <v>46178.202000000005</v>
      </c>
      <c r="R82" s="28">
        <f t="shared" ref="R82:R85" si="91">(Q82-P82)/P82</f>
        <v>5.2736635936411508E-2</v>
      </c>
      <c r="T82" s="296">
        <f>D82/D71</f>
        <v>0.28635201749862266</v>
      </c>
      <c r="U82" s="214">
        <f>I82/I71</f>
        <v>0.33724776703611004</v>
      </c>
      <c r="V82" s="214">
        <f>M82/M71</f>
        <v>0.28852950085856949</v>
      </c>
      <c r="W82" s="214">
        <f>N82/N71</f>
        <v>0.28816867596900109</v>
      </c>
      <c r="X82" s="214"/>
      <c r="Y82" s="214">
        <f t="shared" ref="Y82:Z82" si="92">P82/P71</f>
        <v>0.41386122800589575</v>
      </c>
      <c r="Z82" s="215">
        <f t="shared" si="92"/>
        <v>0.39181486395086362</v>
      </c>
    </row>
    <row r="83" spans="1:26" ht="20.100000000000001" customHeight="1">
      <c r="A83" s="16"/>
      <c r="C83" t="s">
        <v>97</v>
      </c>
      <c r="D83" s="25">
        <f>D73</f>
        <v>4137.9079999999994</v>
      </c>
      <c r="E83" s="23">
        <f t="shared" ref="E83:Q83" si="93">E73</f>
        <v>4480.8339999999998</v>
      </c>
      <c r="F83" s="23">
        <f t="shared" si="93"/>
        <v>6474.2070000000003</v>
      </c>
      <c r="G83" s="23">
        <f t="shared" si="93"/>
        <v>7762.7550000000001</v>
      </c>
      <c r="H83" s="23">
        <f t="shared" si="93"/>
        <v>5569.862000000001</v>
      </c>
      <c r="I83" s="23">
        <f t="shared" si="93"/>
        <v>5805.5720000000001</v>
      </c>
      <c r="J83" s="23">
        <f t="shared" si="93"/>
        <v>6119.8320000000003</v>
      </c>
      <c r="K83" s="23">
        <f t="shared" si="93"/>
        <v>7619.6270000000004</v>
      </c>
      <c r="L83" s="23">
        <f t="shared" si="93"/>
        <v>9541.6830000000009</v>
      </c>
      <c r="M83" s="23">
        <f t="shared" ref="M83:N83" si="94">M73</f>
        <v>9956.9639999999999</v>
      </c>
      <c r="N83" s="23">
        <f t="shared" si="94"/>
        <v>10469.746000000003</v>
      </c>
      <c r="O83" s="23"/>
      <c r="P83" s="23">
        <f t="shared" si="93"/>
        <v>13086.107</v>
      </c>
      <c r="Q83" s="45">
        <f t="shared" si="93"/>
        <v>13791.651000000002</v>
      </c>
      <c r="R83" s="211">
        <f t="shared" si="91"/>
        <v>5.3915499850337591E-2</v>
      </c>
      <c r="T83" s="223">
        <f>D83/D82</f>
        <v>0.32573286209913122</v>
      </c>
      <c r="U83" s="224">
        <f>I83/I82</f>
        <v>0.25299292077456398</v>
      </c>
      <c r="V83" s="224">
        <f>M83/M82</f>
        <v>0.30916659444887307</v>
      </c>
      <c r="W83" s="224">
        <f>N83/N82</f>
        <v>0.32811183074609684</v>
      </c>
      <c r="X83" s="224"/>
      <c r="Y83" s="224">
        <f t="shared" ref="Y83:Z83" si="95">P83/P82</f>
        <v>0.29832742861413108</v>
      </c>
      <c r="Z83" s="360">
        <f t="shared" si="95"/>
        <v>0.29866149834071065</v>
      </c>
    </row>
    <row r="84" spans="1:26" ht="20.100000000000001" customHeight="1">
      <c r="A84" s="16"/>
      <c r="C84" t="s">
        <v>123</v>
      </c>
      <c r="D84" s="25">
        <f>D76</f>
        <v>0</v>
      </c>
      <c r="E84" s="26">
        <f t="shared" ref="E84:Q84" si="96">E76</f>
        <v>0</v>
      </c>
      <c r="F84" s="26">
        <f t="shared" si="96"/>
        <v>0</v>
      </c>
      <c r="G84" s="26">
        <f t="shared" si="96"/>
        <v>0</v>
      </c>
      <c r="H84" s="26">
        <f t="shared" si="96"/>
        <v>0</v>
      </c>
      <c r="I84" s="26">
        <f t="shared" si="96"/>
        <v>0</v>
      </c>
      <c r="J84" s="26">
        <f t="shared" si="96"/>
        <v>0</v>
      </c>
      <c r="K84" s="26">
        <f t="shared" si="96"/>
        <v>2308.9539999999997</v>
      </c>
      <c r="L84" s="26">
        <f t="shared" si="96"/>
        <v>2345.375</v>
      </c>
      <c r="M84" s="26">
        <f t="shared" ref="M84:N84" si="97">M76</f>
        <v>1805.68</v>
      </c>
      <c r="N84" s="26">
        <f t="shared" si="97"/>
        <v>416.77500000000003</v>
      </c>
      <c r="O84" s="26"/>
      <c r="P84" s="26">
        <f t="shared" si="96"/>
        <v>318.16700000000003</v>
      </c>
      <c r="Q84" s="45">
        <f t="shared" si="96"/>
        <v>47.512999999999998</v>
      </c>
      <c r="R84" s="211">
        <f t="shared" si="91"/>
        <v>-0.85066647389578443</v>
      </c>
      <c r="T84" s="223">
        <f>D84/D82</f>
        <v>0</v>
      </c>
      <c r="U84" s="217">
        <f>I84/I82</f>
        <v>0</v>
      </c>
      <c r="V84" s="217">
        <f>M84/M82</f>
        <v>5.6066883064400067E-2</v>
      </c>
      <c r="W84" s="217">
        <f>N84/N82</f>
        <v>1.3061330070395642E-2</v>
      </c>
      <c r="X84" s="217"/>
      <c r="Y84" s="217">
        <f t="shared" ref="Y84:Z84" si="98">P84/P82</f>
        <v>7.2533369152393643E-3</v>
      </c>
      <c r="Z84" s="222">
        <f t="shared" si="98"/>
        <v>1.0289053696806989E-3</v>
      </c>
    </row>
    <row r="85" spans="1:26" ht="20.100000000000001" customHeight="1" thickBot="1">
      <c r="A85" s="16"/>
      <c r="C85" t="s">
        <v>106</v>
      </c>
      <c r="D85" s="25">
        <f>D79</f>
        <v>8565.4710000000014</v>
      </c>
      <c r="E85" s="26">
        <f t="shared" ref="E85:Q85" si="99">E79</f>
        <v>10024.795</v>
      </c>
      <c r="F85" s="26">
        <f t="shared" si="99"/>
        <v>9411.4160000000029</v>
      </c>
      <c r="G85" s="26">
        <f t="shared" si="99"/>
        <v>22634.541000000001</v>
      </c>
      <c r="H85" s="26">
        <f t="shared" si="99"/>
        <v>20077.019</v>
      </c>
      <c r="I85" s="26">
        <f t="shared" si="99"/>
        <v>17141.995000000003</v>
      </c>
      <c r="J85" s="26">
        <f t="shared" si="99"/>
        <v>15475.319</v>
      </c>
      <c r="K85" s="26">
        <f t="shared" si="99"/>
        <v>19814.112000000005</v>
      </c>
      <c r="L85" s="26">
        <f t="shared" si="99"/>
        <v>20558.234</v>
      </c>
      <c r="M85" s="26">
        <f t="shared" ref="M85:N85" si="100">M79</f>
        <v>20443.177</v>
      </c>
      <c r="N85" s="26">
        <f t="shared" si="100"/>
        <v>21022.557000000001</v>
      </c>
      <c r="O85" s="26"/>
      <c r="P85" s="26">
        <f t="shared" si="99"/>
        <v>30460.640000000003</v>
      </c>
      <c r="Q85" s="45">
        <f t="shared" si="99"/>
        <v>32339.038</v>
      </c>
      <c r="R85" s="211">
        <f t="shared" si="91"/>
        <v>6.1666399655424087E-2</v>
      </c>
      <c r="T85" s="223">
        <f>D85/D82</f>
        <v>0.67426713790086878</v>
      </c>
      <c r="U85" s="217">
        <f>I85/I82</f>
        <v>0.74700707922543597</v>
      </c>
      <c r="V85" s="217">
        <f>M85/M82</f>
        <v>0.63476652248672683</v>
      </c>
      <c r="W85" s="217">
        <f>N85/N82</f>
        <v>0.6588268391835076</v>
      </c>
      <c r="X85" s="217"/>
      <c r="Y85" s="217">
        <f t="shared" ref="Y85:Z85" si="101">P85/P82</f>
        <v>0.69441923447062959</v>
      </c>
      <c r="Z85" s="222">
        <f t="shared" si="101"/>
        <v>0.70030959628960865</v>
      </c>
    </row>
    <row r="86" spans="1:26" ht="20.100000000000001" customHeight="1" thickBot="1">
      <c r="A86" s="42"/>
      <c r="B86" s="43" t="s">
        <v>47</v>
      </c>
      <c r="C86" s="43"/>
      <c r="D86" s="132">
        <f>SUM(D87:D89)</f>
        <v>31659.427</v>
      </c>
      <c r="E86" s="138">
        <f t="shared" ref="E86:Q86" si="102">SUM(E87:E89)</f>
        <v>29112.015999999996</v>
      </c>
      <c r="F86" s="138">
        <f t="shared" si="102"/>
        <v>32340.764999999999</v>
      </c>
      <c r="G86" s="138">
        <f t="shared" si="102"/>
        <v>49832.989999999991</v>
      </c>
      <c r="H86" s="138">
        <f t="shared" si="102"/>
        <v>51989.928999999996</v>
      </c>
      <c r="I86" s="138">
        <f t="shared" si="102"/>
        <v>45096.077000000005</v>
      </c>
      <c r="J86" s="138">
        <f t="shared" si="102"/>
        <v>40072.726999999999</v>
      </c>
      <c r="K86" s="138">
        <f t="shared" si="102"/>
        <v>54146.810000000005</v>
      </c>
      <c r="L86" s="138">
        <f t="shared" si="102"/>
        <v>63312.415000000001</v>
      </c>
      <c r="M86" s="138">
        <f t="shared" ref="M86:N86" si="103">SUM(M87:M89)</f>
        <v>79414.726999999999</v>
      </c>
      <c r="N86" s="138">
        <f t="shared" si="103"/>
        <v>78821.478999999992</v>
      </c>
      <c r="O86" s="138"/>
      <c r="P86" s="138">
        <f t="shared" si="102"/>
        <v>73992.284</v>
      </c>
      <c r="Q86" s="67">
        <f t="shared" si="102"/>
        <v>65744.536999999997</v>
      </c>
      <c r="R86" s="28">
        <f t="shared" ref="R86:R89" si="104">(Q86-P86)/P86</f>
        <v>-0.11146766330391968</v>
      </c>
      <c r="T86" s="296">
        <f>D86/D71</f>
        <v>0.7136479825013774</v>
      </c>
      <c r="U86" s="214">
        <f>I86/I71</f>
        <v>0.6627522329638903</v>
      </c>
      <c r="V86" s="214">
        <f>M86/M71</f>
        <v>0.71147049914143046</v>
      </c>
      <c r="W86" s="214">
        <f>N86/N71</f>
        <v>0.71183132403099902</v>
      </c>
      <c r="X86" s="214"/>
      <c r="Y86" s="214">
        <f t="shared" ref="Y86:Z86" si="105">P86/P71</f>
        <v>0.69811005486528455</v>
      </c>
      <c r="Z86" s="215">
        <f t="shared" si="105"/>
        <v>0.55783217415367359</v>
      </c>
    </row>
    <row r="87" spans="1:26" ht="20.100000000000001" customHeight="1">
      <c r="A87" s="16"/>
      <c r="C87" t="s">
        <v>97</v>
      </c>
      <c r="D87" s="25">
        <f>D74</f>
        <v>8845.7220000000016</v>
      </c>
      <c r="E87" s="26">
        <f t="shared" ref="E87:Q87" si="106">E74</f>
        <v>5668.6039999999994</v>
      </c>
      <c r="F87" s="26">
        <f t="shared" si="106"/>
        <v>7292.1489999999994</v>
      </c>
      <c r="G87" s="26">
        <f t="shared" si="106"/>
        <v>10012.504999999999</v>
      </c>
      <c r="H87" s="26">
        <f t="shared" si="106"/>
        <v>10290.313000000002</v>
      </c>
      <c r="I87" s="26">
        <f t="shared" si="106"/>
        <v>8426.9650000000001</v>
      </c>
      <c r="J87" s="26">
        <f t="shared" si="106"/>
        <v>7258.2089999999998</v>
      </c>
      <c r="K87" s="26">
        <f t="shared" si="106"/>
        <v>8644.6710000000003</v>
      </c>
      <c r="L87" s="26">
        <f t="shared" si="106"/>
        <v>7895.2380000000003</v>
      </c>
      <c r="M87" s="26">
        <f t="shared" ref="M87:N87" si="107">M74</f>
        <v>8404.6060000000016</v>
      </c>
      <c r="N87" s="26">
        <f t="shared" si="107"/>
        <v>8914.0689999999977</v>
      </c>
      <c r="O87" s="26"/>
      <c r="P87" s="26">
        <f t="shared" si="106"/>
        <v>9876.0190000000002</v>
      </c>
      <c r="Q87" s="45">
        <f t="shared" si="106"/>
        <v>10628.448</v>
      </c>
      <c r="R87" s="211">
        <f t="shared" si="104"/>
        <v>7.6187479995735136E-2</v>
      </c>
      <c r="T87" s="223">
        <f>D87/D86</f>
        <v>0.27940246675974273</v>
      </c>
      <c r="U87" s="217">
        <f>I87/I86</f>
        <v>0.18686691971011135</v>
      </c>
      <c r="V87" s="217">
        <f>M87/M86</f>
        <v>0.10583183141837157</v>
      </c>
      <c r="W87" s="217">
        <f>N87/N86</f>
        <v>0.11309187689817389</v>
      </c>
      <c r="X87" s="217"/>
      <c r="Y87" s="217">
        <f t="shared" ref="Y87:Z87" si="108">P87/P86</f>
        <v>0.13347363354806024</v>
      </c>
      <c r="Z87" s="222">
        <f t="shared" si="108"/>
        <v>0.16166283139236345</v>
      </c>
    </row>
    <row r="88" spans="1:26" ht="20.100000000000001" customHeight="1">
      <c r="A88" s="16"/>
      <c r="C88" t="s">
        <v>123</v>
      </c>
      <c r="D88" s="25">
        <f>D77</f>
        <v>0</v>
      </c>
      <c r="E88" s="26">
        <f t="shared" ref="E88:Q88" si="109">E77</f>
        <v>0</v>
      </c>
      <c r="F88" s="26">
        <f t="shared" si="109"/>
        <v>0</v>
      </c>
      <c r="G88" s="26">
        <f t="shared" si="109"/>
        <v>0</v>
      </c>
      <c r="H88" s="26">
        <f t="shared" si="109"/>
        <v>0</v>
      </c>
      <c r="I88" s="26">
        <f t="shared" si="109"/>
        <v>0</v>
      </c>
      <c r="J88" s="26">
        <f t="shared" si="109"/>
        <v>0</v>
      </c>
      <c r="K88" s="26">
        <f t="shared" si="109"/>
        <v>1808.2860000000003</v>
      </c>
      <c r="L88" s="26">
        <f t="shared" si="109"/>
        <v>1414.9079999999999</v>
      </c>
      <c r="M88" s="26">
        <f t="shared" ref="M88:N88" si="110">M77</f>
        <v>1616.2670000000001</v>
      </c>
      <c r="N88" s="26">
        <f t="shared" si="110"/>
        <v>889.43099999999993</v>
      </c>
      <c r="O88" s="26"/>
      <c r="P88" s="26">
        <f t="shared" si="109"/>
        <v>592.54700000000003</v>
      </c>
      <c r="Q88" s="45">
        <f t="shared" si="109"/>
        <v>307.65699999999998</v>
      </c>
      <c r="R88" s="211">
        <f t="shared" si="104"/>
        <v>-0.48078886569335433</v>
      </c>
      <c r="T88" s="223">
        <f>D88/D86</f>
        <v>0</v>
      </c>
      <c r="U88" s="217">
        <f>I88/I86</f>
        <v>0</v>
      </c>
      <c r="V88" s="217">
        <f>M88/M86</f>
        <v>2.0352232653270973E-2</v>
      </c>
      <c r="W88" s="217">
        <f>N88/N86</f>
        <v>1.1284119649670618E-2</v>
      </c>
      <c r="X88" s="217"/>
      <c r="Y88" s="217">
        <f t="shared" ref="Y88:Z88" si="111">P88/P86</f>
        <v>8.0082269118763785E-3</v>
      </c>
      <c r="Z88" s="222">
        <f t="shared" si="111"/>
        <v>4.6795827309575547E-3</v>
      </c>
    </row>
    <row r="89" spans="1:26" ht="20.100000000000001" customHeight="1" thickBot="1">
      <c r="A89" s="34"/>
      <c r="B89" s="15"/>
      <c r="C89" s="99" t="s">
        <v>106</v>
      </c>
      <c r="D89" s="29">
        <f>D80</f>
        <v>22813.704999999998</v>
      </c>
      <c r="E89" s="30">
        <f t="shared" ref="E89:Q89" si="112">E80</f>
        <v>23443.411999999997</v>
      </c>
      <c r="F89" s="30">
        <f t="shared" si="112"/>
        <v>25048.615999999998</v>
      </c>
      <c r="G89" s="30">
        <f t="shared" si="112"/>
        <v>39820.484999999993</v>
      </c>
      <c r="H89" s="30">
        <f t="shared" si="112"/>
        <v>41699.615999999995</v>
      </c>
      <c r="I89" s="30">
        <f t="shared" si="112"/>
        <v>36669.112000000001</v>
      </c>
      <c r="J89" s="30">
        <f t="shared" si="112"/>
        <v>32814.517999999996</v>
      </c>
      <c r="K89" s="30">
        <f t="shared" si="112"/>
        <v>43693.853000000003</v>
      </c>
      <c r="L89" s="30">
        <f t="shared" si="112"/>
        <v>54002.269</v>
      </c>
      <c r="M89" s="30">
        <f t="shared" ref="M89:N89" si="113">M80</f>
        <v>69393.853999999992</v>
      </c>
      <c r="N89" s="30">
        <f t="shared" si="113"/>
        <v>69017.978999999992</v>
      </c>
      <c r="O89" s="30"/>
      <c r="P89" s="30">
        <f t="shared" si="112"/>
        <v>63523.718000000001</v>
      </c>
      <c r="Q89" s="98">
        <f t="shared" si="112"/>
        <v>54808.432000000001</v>
      </c>
      <c r="R89" s="212">
        <f t="shared" si="104"/>
        <v>-0.1371973535931886</v>
      </c>
      <c r="T89" s="229">
        <f>D89/D86</f>
        <v>0.72059753324025722</v>
      </c>
      <c r="U89" s="230">
        <f>I89/I86</f>
        <v>0.81313308028988862</v>
      </c>
      <c r="V89" s="230">
        <f>M89/M86</f>
        <v>0.87381593592835738</v>
      </c>
      <c r="W89" s="230">
        <f>N89/N86</f>
        <v>0.87562400345215541</v>
      </c>
      <c r="X89" s="230"/>
      <c r="Y89" s="230">
        <f t="shared" ref="Y89:Z89" si="114">P89/P86</f>
        <v>0.8585181395400634</v>
      </c>
      <c r="Z89" s="312">
        <f t="shared" si="114"/>
        <v>0.83365758587667904</v>
      </c>
    </row>
    <row r="90" spans="1:26" ht="20.100000000000001" customHeight="1" thickBot="1"/>
    <row r="91" spans="1:26" ht="15" customHeight="1">
      <c r="A91" s="481" t="s">
        <v>71</v>
      </c>
      <c r="B91" s="462"/>
      <c r="C91" s="462"/>
      <c r="D91" s="530" t="s">
        <v>50</v>
      </c>
      <c r="E91" s="531"/>
      <c r="F91" s="531"/>
      <c r="G91" s="531"/>
      <c r="H91" s="531"/>
      <c r="I91" s="531"/>
      <c r="J91" s="531"/>
      <c r="K91" s="531"/>
      <c r="L91" s="531"/>
      <c r="M91" s="531"/>
      <c r="N91" s="531"/>
      <c r="O91" s="531"/>
      <c r="P91" s="531"/>
      <c r="Q91" s="532"/>
      <c r="R91" s="492" t="s">
        <v>175</v>
      </c>
    </row>
    <row r="92" spans="1:26" ht="15.75" customHeight="1">
      <c r="A92" s="490"/>
      <c r="B92" s="463"/>
      <c r="C92" s="463"/>
      <c r="D92" s="533" t="s">
        <v>67</v>
      </c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5"/>
      <c r="R92" s="493"/>
    </row>
    <row r="93" spans="1:26" ht="21.75" customHeight="1" thickBot="1">
      <c r="A93" s="490"/>
      <c r="B93" s="463"/>
      <c r="C93" s="463"/>
      <c r="D93" s="61">
        <v>2010</v>
      </c>
      <c r="E93" s="62">
        <v>2011</v>
      </c>
      <c r="F93" s="62">
        <v>2012</v>
      </c>
      <c r="G93" s="59">
        <v>2013</v>
      </c>
      <c r="H93" s="59">
        <v>2014</v>
      </c>
      <c r="I93" s="59">
        <v>2015</v>
      </c>
      <c r="J93" s="59">
        <v>2016</v>
      </c>
      <c r="K93" s="59">
        <v>2017</v>
      </c>
      <c r="L93" s="59">
        <v>2018</v>
      </c>
      <c r="M93" s="59">
        <v>2019</v>
      </c>
      <c r="N93" s="59">
        <v>2020</v>
      </c>
      <c r="O93" s="59">
        <v>2021</v>
      </c>
      <c r="P93" s="59">
        <v>2022</v>
      </c>
      <c r="Q93" s="60">
        <v>2023</v>
      </c>
      <c r="R93" s="494"/>
    </row>
    <row r="94" spans="1:26" ht="20.100000000000001" customHeight="1" thickBot="1">
      <c r="A94" s="42" t="s">
        <v>44</v>
      </c>
      <c r="B94" s="43"/>
      <c r="C94" s="43"/>
      <c r="D94" s="54">
        <f>(D51/D7)*10</f>
        <v>0.32667269875956667</v>
      </c>
      <c r="E94" s="160">
        <f t="shared" ref="E94:Q94" si="115">(E51/E7)*10</f>
        <v>0.32458404103512828</v>
      </c>
      <c r="F94" s="160">
        <f t="shared" si="115"/>
        <v>0.44950692640206236</v>
      </c>
      <c r="G94" s="160">
        <f t="shared" si="115"/>
        <v>0.59767568248248815</v>
      </c>
      <c r="H94" s="160">
        <f t="shared" si="115"/>
        <v>0.38386829628100716</v>
      </c>
      <c r="I94" s="160">
        <f t="shared" si="115"/>
        <v>0.37618120210050227</v>
      </c>
      <c r="J94" s="160">
        <f t="shared" si="115"/>
        <v>0.4200119969316537</v>
      </c>
      <c r="K94" s="160">
        <f t="shared" si="115"/>
        <v>0.46365934783523099</v>
      </c>
      <c r="L94" s="160">
        <f t="shared" si="115"/>
        <v>0.59567304640193008</v>
      </c>
      <c r="M94" s="160">
        <f t="shared" ref="M94:P94" si="116">(M51/M7)*10</f>
        <v>0.43656068692469685</v>
      </c>
      <c r="N94" s="160">
        <f t="shared" si="116"/>
        <v>0.46721083558924786</v>
      </c>
      <c r="O94" s="160"/>
      <c r="P94" s="160">
        <f t="shared" si="116"/>
        <v>0.47409747081165471</v>
      </c>
      <c r="Q94" s="100">
        <f t="shared" si="115"/>
        <v>0.44705627563020023</v>
      </c>
      <c r="R94" s="446" t="s">
        <v>180</v>
      </c>
    </row>
    <row r="95" spans="1:26" ht="20.100000000000001" customHeight="1">
      <c r="A95" s="69"/>
      <c r="B95" s="68" t="s">
        <v>97</v>
      </c>
      <c r="C95" s="68"/>
      <c r="D95" s="80">
        <f t="shared" ref="D95:Q100" si="117">(D52/D8)*10</f>
        <v>0.46126364667930636</v>
      </c>
      <c r="E95" s="84">
        <f t="shared" si="117"/>
        <v>0.42982443615830263</v>
      </c>
      <c r="F95" s="84">
        <f t="shared" si="117"/>
        <v>0.55218845617928125</v>
      </c>
      <c r="G95" s="84">
        <f t="shared" si="117"/>
        <v>0.71259071670247831</v>
      </c>
      <c r="H95" s="84">
        <f t="shared" si="117"/>
        <v>0.4881345903930514</v>
      </c>
      <c r="I95" s="84">
        <f t="shared" si="117"/>
        <v>0.44592397876845352</v>
      </c>
      <c r="J95" s="84">
        <f t="shared" si="117"/>
        <v>0.47441751927993514</v>
      </c>
      <c r="K95" s="84">
        <f t="shared" si="117"/>
        <v>0.5138414604989785</v>
      </c>
      <c r="L95" s="84">
        <f t="shared" si="117"/>
        <v>0.68233378613203621</v>
      </c>
      <c r="M95" s="84">
        <f t="shared" ref="M95:P95" si="118">(M52/M8)*10</f>
        <v>0.54944011544165883</v>
      </c>
      <c r="N95" s="84">
        <f t="shared" si="118"/>
        <v>0.54390726551741431</v>
      </c>
      <c r="O95" s="84"/>
      <c r="P95" s="84">
        <f t="shared" si="118"/>
        <v>0.53863846820428218</v>
      </c>
      <c r="Q95" s="278">
        <f t="shared" si="117"/>
        <v>0.55765190230662387</v>
      </c>
      <c r="R95" s="81">
        <f t="shared" ref="R95:R101" si="119">(Q95-P95)/P95</f>
        <v>3.5299064631846379E-2</v>
      </c>
    </row>
    <row r="96" spans="1:26" ht="20.100000000000001" customHeight="1">
      <c r="A96" s="16"/>
      <c r="C96" t="s">
        <v>46</v>
      </c>
      <c r="D96" s="52">
        <f t="shared" si="117"/>
        <v>0.40098103393600038</v>
      </c>
      <c r="E96" s="56">
        <f t="shared" si="117"/>
        <v>0.43231541042894539</v>
      </c>
      <c r="F96" s="56">
        <f t="shared" si="117"/>
        <v>0.54049519706736115</v>
      </c>
      <c r="G96" s="56">
        <f t="shared" si="117"/>
        <v>0.70389167555454191</v>
      </c>
      <c r="H96" s="56">
        <f t="shared" si="117"/>
        <v>0.4570257319043472</v>
      </c>
      <c r="I96" s="56">
        <f t="shared" si="117"/>
        <v>0.46435036369746446</v>
      </c>
      <c r="J96" s="56">
        <f t="shared" si="117"/>
        <v>0.44530771679202863</v>
      </c>
      <c r="K96" s="56">
        <f t="shared" si="117"/>
        <v>0.44368919971349707</v>
      </c>
      <c r="L96" s="56">
        <f t="shared" si="117"/>
        <v>0.6165727170844052</v>
      </c>
      <c r="M96" s="56">
        <f t="shared" ref="M96:P96" si="120">(M53/M9)*10</f>
        <v>0.51352451865287441</v>
      </c>
      <c r="N96" s="56">
        <f t="shared" si="120"/>
        <v>0.49604829237073661</v>
      </c>
      <c r="O96" s="56"/>
      <c r="P96" s="56">
        <f t="shared" si="120"/>
        <v>0.49000815487780014</v>
      </c>
      <c r="Q96" s="139">
        <f t="shared" si="117"/>
        <v>0.51935092919830805</v>
      </c>
      <c r="R96" s="211">
        <f t="shared" si="119"/>
        <v>5.9882216302758293E-2</v>
      </c>
    </row>
    <row r="97" spans="1:18" ht="20.100000000000001" customHeight="1">
      <c r="A97" s="16"/>
      <c r="C97" t="s">
        <v>47</v>
      </c>
      <c r="D97" s="52">
        <f t="shared" si="117"/>
        <v>0.4951662278525194</v>
      </c>
      <c r="E97" s="56">
        <f t="shared" si="117"/>
        <v>0.4279124762105912</v>
      </c>
      <c r="F97" s="56">
        <f t="shared" si="117"/>
        <v>0.56301570498054987</v>
      </c>
      <c r="G97" s="56">
        <f t="shared" si="117"/>
        <v>0.71937773641218428</v>
      </c>
      <c r="H97" s="56">
        <f t="shared" si="117"/>
        <v>0.50617179628315911</v>
      </c>
      <c r="I97" s="56">
        <f t="shared" si="117"/>
        <v>0.43440938113689409</v>
      </c>
      <c r="J97" s="56">
        <f t="shared" si="117"/>
        <v>0.50246840275965843</v>
      </c>
      <c r="K97" s="56">
        <f t="shared" si="117"/>
        <v>0.59822296665184971</v>
      </c>
      <c r="L97" s="56">
        <f t="shared" si="117"/>
        <v>0.78737244349225188</v>
      </c>
      <c r="M97" s="56">
        <f t="shared" ref="M97:P97" si="121">(M54/M10)*10</f>
        <v>0.59987576120650499</v>
      </c>
      <c r="N97" s="56">
        <f t="shared" si="121"/>
        <v>0.61507272103620414</v>
      </c>
      <c r="O97" s="56"/>
      <c r="P97" s="56">
        <f t="shared" si="121"/>
        <v>0.62532678667941044</v>
      </c>
      <c r="Q97" s="139">
        <f t="shared" si="117"/>
        <v>0.61962329178293785</v>
      </c>
      <c r="R97" s="211">
        <f t="shared" si="119"/>
        <v>-9.1208229328526031E-3</v>
      </c>
    </row>
    <row r="98" spans="1:18" ht="20.100000000000001" customHeight="1">
      <c r="A98" s="264"/>
      <c r="B98" s="536" t="s">
        <v>105</v>
      </c>
      <c r="C98" s="537"/>
      <c r="D98" s="82"/>
      <c r="E98" s="135"/>
      <c r="F98" s="135"/>
      <c r="G98" s="135"/>
      <c r="H98" s="135"/>
      <c r="I98" s="135"/>
      <c r="J98" s="135"/>
      <c r="K98" s="135">
        <f t="shared" si="117"/>
        <v>0.4041328518155532</v>
      </c>
      <c r="L98" s="135">
        <f t="shared" si="117"/>
        <v>0.50800287486372098</v>
      </c>
      <c r="M98" s="135">
        <f t="shared" ref="M98:P98" si="122">(M55/M11)*10</f>
        <v>0.41893602778413486</v>
      </c>
      <c r="N98" s="135">
        <f t="shared" si="122"/>
        <v>0.52458396201875657</v>
      </c>
      <c r="O98" s="135"/>
      <c r="P98" s="135">
        <f t="shared" si="122"/>
        <v>0.68132071483430878</v>
      </c>
      <c r="Q98" s="279">
        <f t="shared" si="117"/>
        <v>0.72341792088888512</v>
      </c>
      <c r="R98" s="83">
        <f t="shared" si="119"/>
        <v>6.1787650276880268E-2</v>
      </c>
    </row>
    <row r="99" spans="1:18" ht="20.100000000000001" customHeight="1">
      <c r="A99" s="16"/>
      <c r="C99" t="s">
        <v>46</v>
      </c>
      <c r="D99" s="52"/>
      <c r="E99" s="56"/>
      <c r="F99" s="56"/>
      <c r="G99" s="56"/>
      <c r="H99" s="56"/>
      <c r="I99" s="56"/>
      <c r="J99" s="56"/>
      <c r="K99" s="56">
        <f t="shared" si="117"/>
        <v>0.37975904803414445</v>
      </c>
      <c r="L99" s="56">
        <f t="shared" si="117"/>
        <v>0.48159324587738928</v>
      </c>
      <c r="M99" s="56">
        <f t="shared" ref="M99:P99" si="123">(M56/M12)*10</f>
        <v>0.3749137032671398</v>
      </c>
      <c r="N99" s="56">
        <f t="shared" si="123"/>
        <v>0.4843652667887724</v>
      </c>
      <c r="O99" s="56"/>
      <c r="P99" s="56">
        <f t="shared" si="123"/>
        <v>0.71075017249090355</v>
      </c>
      <c r="Q99" s="139">
        <f t="shared" si="117"/>
        <v>1.5666897484090081</v>
      </c>
      <c r="R99" s="211">
        <f t="shared" si="119"/>
        <v>1.2042762830691527</v>
      </c>
    </row>
    <row r="100" spans="1:18" ht="20.100000000000001" customHeight="1">
      <c r="A100" s="16"/>
      <c r="C100" t="s">
        <v>47</v>
      </c>
      <c r="D100" s="52"/>
      <c r="E100" s="56"/>
      <c r="F100" s="56"/>
      <c r="G100" s="56"/>
      <c r="H100" s="56"/>
      <c r="I100" s="56"/>
      <c r="J100" s="56"/>
      <c r="K100" s="56">
        <f t="shared" si="117"/>
        <v>0.44031452484954819</v>
      </c>
      <c r="L100" s="56">
        <f t="shared" si="117"/>
        <v>0.55879784696789991</v>
      </c>
      <c r="M100" s="56">
        <f t="shared" ref="M100:P100" si="124">(M57/M13)*10</f>
        <v>0.48229937614404722</v>
      </c>
      <c r="N100" s="56">
        <f t="shared" si="124"/>
        <v>0.54585564858314428</v>
      </c>
      <c r="O100" s="56"/>
      <c r="P100" s="56">
        <f t="shared" si="124"/>
        <v>0.66651477804662951</v>
      </c>
      <c r="Q100" s="139">
        <f t="shared" si="117"/>
        <v>0.66764728331388812</v>
      </c>
      <c r="R100" s="211">
        <f t="shared" si="119"/>
        <v>1.6991450220768844E-3</v>
      </c>
    </row>
    <row r="101" spans="1:18" ht="20.100000000000001" customHeight="1">
      <c r="A101" s="70"/>
      <c r="B101" s="71" t="s">
        <v>106</v>
      </c>
      <c r="C101" s="71"/>
      <c r="D101" s="82">
        <f t="shared" ref="D101:Q108" si="125">(D58/D14)*10</f>
        <v>0.2932110571324813</v>
      </c>
      <c r="E101" s="135">
        <f t="shared" si="125"/>
        <v>0.30390267403803828</v>
      </c>
      <c r="F101" s="135">
        <f t="shared" si="125"/>
        <v>0.42009714968069178</v>
      </c>
      <c r="G101" s="135">
        <f t="shared" si="125"/>
        <v>0.5726856205730918</v>
      </c>
      <c r="H101" s="135">
        <f t="shared" si="125"/>
        <v>0.36480727038032768</v>
      </c>
      <c r="I101" s="135">
        <f t="shared" si="125"/>
        <v>0.36209336861077956</v>
      </c>
      <c r="J101" s="135">
        <f t="shared" si="125"/>
        <v>0.40784717706729623</v>
      </c>
      <c r="K101" s="135">
        <f t="shared" si="125"/>
        <v>0.45710409456768653</v>
      </c>
      <c r="L101" s="135">
        <f t="shared" si="125"/>
        <v>0.5843569679913776</v>
      </c>
      <c r="M101" s="135">
        <f t="shared" ref="M101:P101" si="126">(M58/M14)*10</f>
        <v>0.42043762726067757</v>
      </c>
      <c r="N101" s="135">
        <f t="shared" si="126"/>
        <v>0.45320120909582706</v>
      </c>
      <c r="O101" s="135"/>
      <c r="P101" s="135">
        <f t="shared" si="126"/>
        <v>0.46006923248529263</v>
      </c>
      <c r="Q101" s="279">
        <f t="shared" si="125"/>
        <v>0.42410723566596836</v>
      </c>
      <c r="R101" s="83">
        <f t="shared" si="119"/>
        <v>-7.8166489476067913E-2</v>
      </c>
    </row>
    <row r="102" spans="1:18" ht="20.100000000000001" customHeight="1">
      <c r="A102" s="16"/>
      <c r="C102" t="s">
        <v>46</v>
      </c>
      <c r="D102" s="52">
        <f t="shared" si="125"/>
        <v>0.26987594168971718</v>
      </c>
      <c r="E102" s="56">
        <f t="shared" si="125"/>
        <v>0.28034613758837701</v>
      </c>
      <c r="F102" s="56">
        <f t="shared" si="125"/>
        <v>0.39032663163393133</v>
      </c>
      <c r="G102" s="56">
        <f t="shared" si="125"/>
        <v>0.54068365314040046</v>
      </c>
      <c r="H102" s="56">
        <f t="shared" si="125"/>
        <v>0.31563739294194848</v>
      </c>
      <c r="I102" s="56">
        <f t="shared" si="125"/>
        <v>0.31597695440449319</v>
      </c>
      <c r="J102" s="56">
        <f t="shared" si="125"/>
        <v>0.36621236749173475</v>
      </c>
      <c r="K102" s="56">
        <f t="shared" si="125"/>
        <v>0.38943754031271938</v>
      </c>
      <c r="L102" s="56">
        <f t="shared" si="125"/>
        <v>0.49119402326772815</v>
      </c>
      <c r="M102" s="56">
        <f t="shared" ref="M102:P102" si="127">(M59/M15)*10</f>
        <v>0.32700959236246635</v>
      </c>
      <c r="N102" s="56">
        <f t="shared" si="127"/>
        <v>0.36761172076184073</v>
      </c>
      <c r="O102" s="56"/>
      <c r="P102" s="56">
        <f t="shared" si="127"/>
        <v>0.39475901367875793</v>
      </c>
      <c r="Q102" s="139">
        <f t="shared" si="125"/>
        <v>0.36145092605245421</v>
      </c>
      <c r="R102" s="211">
        <f t="shared" ref="R102:R111" si="128">(Q102-P102)/P102</f>
        <v>-8.4375749437373859E-2</v>
      </c>
    </row>
    <row r="103" spans="1:18" ht="20.100000000000001" customHeight="1" thickBot="1">
      <c r="A103" s="16"/>
      <c r="C103" t="s">
        <v>47</v>
      </c>
      <c r="D103" s="52">
        <f t="shared" si="125"/>
        <v>0.3030421039214074</v>
      </c>
      <c r="E103" s="56">
        <f t="shared" si="125"/>
        <v>0.31522903703907679</v>
      </c>
      <c r="F103" s="56">
        <f t="shared" si="125"/>
        <v>0.43251474311988164</v>
      </c>
      <c r="G103" s="56">
        <f t="shared" si="125"/>
        <v>0.59263720537090814</v>
      </c>
      <c r="H103" s="56">
        <f t="shared" si="125"/>
        <v>0.39438619636917682</v>
      </c>
      <c r="I103" s="56">
        <f t="shared" si="125"/>
        <v>0.38860052289935443</v>
      </c>
      <c r="J103" s="56">
        <f t="shared" si="125"/>
        <v>0.43097545715145064</v>
      </c>
      <c r="K103" s="56">
        <f t="shared" si="125"/>
        <v>0.49620233608292791</v>
      </c>
      <c r="L103" s="56">
        <f t="shared" si="125"/>
        <v>0.62983509275304428</v>
      </c>
      <c r="M103" s="56">
        <f t="shared" ref="M103:P103" si="129">(M60/M16)*10</f>
        <v>0.45908143688760594</v>
      </c>
      <c r="N103" s="56">
        <f t="shared" si="129"/>
        <v>0.48779248284287668</v>
      </c>
      <c r="O103" s="56"/>
      <c r="P103" s="56">
        <f t="shared" si="129"/>
        <v>0.49971333428259235</v>
      </c>
      <c r="Q103" s="139">
        <f t="shared" si="125"/>
        <v>0.47244384288980112</v>
      </c>
      <c r="R103" s="211">
        <f t="shared" si="128"/>
        <v>-5.4570269636571439E-2</v>
      </c>
    </row>
    <row r="104" spans="1:18" ht="20.100000000000001" customHeight="1" thickBot="1">
      <c r="A104" s="42" t="s">
        <v>49</v>
      </c>
      <c r="B104" s="43"/>
      <c r="C104" s="43"/>
      <c r="D104" s="54">
        <f t="shared" si="125"/>
        <v>3.1478908504498389</v>
      </c>
      <c r="E104" s="160">
        <f t="shared" si="125"/>
        <v>3.800207173958861</v>
      </c>
      <c r="F104" s="160">
        <f t="shared" si="125"/>
        <v>3.0009357835965522</v>
      </c>
      <c r="G104" s="160">
        <f t="shared" si="125"/>
        <v>3.0284992886074455</v>
      </c>
      <c r="H104" s="160">
        <f t="shared" si="125"/>
        <v>3.6775228226005425</v>
      </c>
      <c r="I104" s="160">
        <f t="shared" si="125"/>
        <v>3.5507607499779574</v>
      </c>
      <c r="J104" s="160">
        <f t="shared" si="125"/>
        <v>4.5163687372241466</v>
      </c>
      <c r="K104" s="160">
        <f t="shared" si="125"/>
        <v>5.3704258692205791</v>
      </c>
      <c r="L104" s="160">
        <f t="shared" si="125"/>
        <v>6.7849571708012926</v>
      </c>
      <c r="M104" s="160">
        <f t="shared" ref="M104:P104" si="130">(M61/M17)*10</f>
        <v>5.4181642940098911</v>
      </c>
      <c r="N104" s="160">
        <f t="shared" si="130"/>
        <v>4.9658671858866574</v>
      </c>
      <c r="O104" s="160"/>
      <c r="P104" s="160">
        <f t="shared" si="130"/>
        <v>8.0240504977397027</v>
      </c>
      <c r="Q104" s="100">
        <f t="shared" si="125"/>
        <v>7.8862524290028793</v>
      </c>
      <c r="R104" s="28">
        <f t="shared" si="128"/>
        <v>-1.7173130799169298E-2</v>
      </c>
    </row>
    <row r="105" spans="1:18" ht="20.100000000000001" customHeight="1">
      <c r="A105" s="69"/>
      <c r="B105" s="68" t="s">
        <v>97</v>
      </c>
      <c r="C105" s="68"/>
      <c r="D105" s="80">
        <f t="shared" si="125"/>
        <v>3.7076697153162441</v>
      </c>
      <c r="E105" s="84">
        <f t="shared" si="125"/>
        <v>3.7995560438574856</v>
      </c>
      <c r="F105" s="84">
        <f t="shared" si="125"/>
        <v>3.4172157252628748</v>
      </c>
      <c r="G105" s="84">
        <f t="shared" si="125"/>
        <v>4.8308456102333555</v>
      </c>
      <c r="H105" s="84">
        <f t="shared" si="125"/>
        <v>4.9420098102491288</v>
      </c>
      <c r="I105" s="84">
        <f t="shared" si="125"/>
        <v>4.7963876666685206</v>
      </c>
      <c r="J105" s="84">
        <f t="shared" si="125"/>
        <v>6.9708922558922577</v>
      </c>
      <c r="K105" s="84">
        <f t="shared" si="125"/>
        <v>5.3313444075946066</v>
      </c>
      <c r="L105" s="84">
        <f t="shared" si="125"/>
        <v>6.7775249777426065</v>
      </c>
      <c r="M105" s="84">
        <f t="shared" ref="M105:P105" si="131">(M62/M18)*10</f>
        <v>5.38054024123071</v>
      </c>
      <c r="N105" s="84">
        <f t="shared" si="131"/>
        <v>5.1075363732800616</v>
      </c>
      <c r="O105" s="84"/>
      <c r="P105" s="84">
        <f t="shared" si="131"/>
        <v>8.0947770623984585</v>
      </c>
      <c r="Q105" s="278">
        <f t="shared" si="125"/>
        <v>9.0761436926104082</v>
      </c>
      <c r="R105" s="81">
        <f t="shared" si="128"/>
        <v>0.1212345469982806</v>
      </c>
    </row>
    <row r="106" spans="1:18" ht="20.100000000000001" customHeight="1">
      <c r="A106" s="16"/>
      <c r="C106" t="s">
        <v>46</v>
      </c>
      <c r="D106" s="52">
        <f t="shared" si="125"/>
        <v>3.7491323562457861</v>
      </c>
      <c r="E106" s="56">
        <f t="shared" si="125"/>
        <v>3.565641314361756</v>
      </c>
      <c r="F106" s="56">
        <f t="shared" si="125"/>
        <v>4.1772111289341227</v>
      </c>
      <c r="G106" s="56">
        <f t="shared" si="125"/>
        <v>5.1128121667882613</v>
      </c>
      <c r="H106" s="56">
        <f t="shared" si="125"/>
        <v>5.1166884834237178</v>
      </c>
      <c r="I106" s="56">
        <f t="shared" si="125"/>
        <v>4.108857785508091</v>
      </c>
      <c r="J106" s="56">
        <f t="shared" si="125"/>
        <v>5.1863297026067805</v>
      </c>
      <c r="K106" s="56">
        <f t="shared" si="125"/>
        <v>5.3894158671653392</v>
      </c>
      <c r="L106" s="56">
        <f t="shared" si="125"/>
        <v>5.2076730495974024</v>
      </c>
      <c r="M106" s="56">
        <f t="shared" ref="M106:P106" si="132">(M63/M19)*10</f>
        <v>4.6752190793122592</v>
      </c>
      <c r="N106" s="56">
        <f t="shared" si="132"/>
        <v>5.0752126723379289</v>
      </c>
      <c r="O106" s="56"/>
      <c r="P106" s="56">
        <f t="shared" si="132"/>
        <v>6.154016844016339</v>
      </c>
      <c r="Q106" s="139">
        <f t="shared" si="125"/>
        <v>6.8320456468918103</v>
      </c>
      <c r="R106" s="27">
        <f t="shared" si="128"/>
        <v>0.11017662448141183</v>
      </c>
    </row>
    <row r="107" spans="1:18" ht="20.100000000000001" customHeight="1">
      <c r="A107" s="16"/>
      <c r="C107" t="s">
        <v>47</v>
      </c>
      <c r="D107" s="52">
        <f t="shared" si="125"/>
        <v>3.6785291253191548</v>
      </c>
      <c r="E107" s="56">
        <f t="shared" si="125"/>
        <v>4.0588179677971397</v>
      </c>
      <c r="F107" s="56">
        <f t="shared" si="125"/>
        <v>2.9498098393669938</v>
      </c>
      <c r="G107" s="56">
        <f t="shared" si="125"/>
        <v>4.5702891636242944</v>
      </c>
      <c r="H107" s="56">
        <f t="shared" si="125"/>
        <v>4.7786922097060209</v>
      </c>
      <c r="I107" s="56">
        <f t="shared" si="125"/>
        <v>5.8755717552887354</v>
      </c>
      <c r="J107" s="56">
        <f t="shared" si="125"/>
        <v>9.1541024105405047</v>
      </c>
      <c r="K107" s="56">
        <f t="shared" si="125"/>
        <v>5.2925040180783327</v>
      </c>
      <c r="L107" s="56">
        <f t="shared" si="125"/>
        <v>8.492776980970266</v>
      </c>
      <c r="M107" s="56">
        <f t="shared" ref="M107:P107" si="133">(M64/M20)*10</f>
        <v>6.2172030842916914</v>
      </c>
      <c r="N107" s="56">
        <f t="shared" si="133"/>
        <v>5.1287237860841941</v>
      </c>
      <c r="O107" s="56"/>
      <c r="P107" s="56">
        <f t="shared" si="133"/>
        <v>9.8666919906991737</v>
      </c>
      <c r="Q107" s="139">
        <f t="shared" si="125"/>
        <v>11.324784571194094</v>
      </c>
      <c r="R107" s="27">
        <f t="shared" si="128"/>
        <v>0.14777927413457212</v>
      </c>
    </row>
    <row r="108" spans="1:18" ht="20.100000000000001" customHeight="1">
      <c r="A108" s="70"/>
      <c r="B108" s="536" t="s">
        <v>105</v>
      </c>
      <c r="C108" s="537"/>
      <c r="D108" s="82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280">
        <f t="shared" si="125"/>
        <v>20.053333333333331</v>
      </c>
      <c r="R108" s="83"/>
    </row>
    <row r="109" spans="1:18" ht="20.100000000000001" customHeight="1">
      <c r="A109" s="16"/>
      <c r="C109" t="s">
        <v>46</v>
      </c>
      <c r="D109" s="52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139"/>
      <c r="R109" s="27"/>
    </row>
    <row r="110" spans="1:18" ht="20.100000000000001" customHeight="1">
      <c r="A110" s="16"/>
      <c r="C110" t="s">
        <v>47</v>
      </c>
      <c r="D110" s="52"/>
      <c r="E110" s="56"/>
      <c r="F110" s="56"/>
      <c r="G110" s="56"/>
      <c r="H110" s="56"/>
      <c r="I110" s="56"/>
      <c r="J110" s="56"/>
      <c r="K110" s="56">
        <f t="shared" ref="K110" si="134">(K67/K23)*10</f>
        <v>185.88461538461536</v>
      </c>
      <c r="L110" s="56"/>
      <c r="M110" s="56"/>
      <c r="N110" s="56"/>
      <c r="O110" s="56"/>
      <c r="P110" s="56"/>
      <c r="Q110" s="139">
        <f t="shared" ref="Q110" si="135">(Q67/Q23)*10</f>
        <v>20.053333333333331</v>
      </c>
      <c r="R110" s="27"/>
    </row>
    <row r="111" spans="1:18" ht="20.100000000000001" customHeight="1">
      <c r="A111" s="70"/>
      <c r="B111" s="71" t="s">
        <v>106</v>
      </c>
      <c r="C111" s="71"/>
      <c r="D111" s="82">
        <f t="shared" ref="D111:Q111" si="136">(D68/D24)*10</f>
        <v>0.5341753879465897</v>
      </c>
      <c r="E111" s="135"/>
      <c r="F111" s="135">
        <f t="shared" si="136"/>
        <v>0.98492298276037948</v>
      </c>
      <c r="G111" s="135">
        <f t="shared" si="136"/>
        <v>0.56438941705357804</v>
      </c>
      <c r="H111" s="135">
        <f t="shared" si="136"/>
        <v>0.95747487088354544</v>
      </c>
      <c r="I111" s="135">
        <f t="shared" si="136"/>
        <v>0.78919198895027631</v>
      </c>
      <c r="J111" s="135">
        <f t="shared" si="136"/>
        <v>0.52013211270694004</v>
      </c>
      <c r="K111" s="135"/>
      <c r="L111" s="135">
        <f t="shared" si="136"/>
        <v>19.457831325301203</v>
      </c>
      <c r="M111" s="135">
        <f t="shared" ref="M111:P111" si="137">(M68/M24)*10</f>
        <v>9.9459770114942501</v>
      </c>
      <c r="N111" s="135">
        <f t="shared" si="137"/>
        <v>1.9303092136242348</v>
      </c>
      <c r="O111" s="135"/>
      <c r="P111" s="135">
        <f t="shared" si="137"/>
        <v>8.8875968992248069</v>
      </c>
      <c r="Q111" s="279">
        <f t="shared" si="136"/>
        <v>0.71371215535253407</v>
      </c>
      <c r="R111" s="83">
        <f t="shared" si="128"/>
        <v>-0.91969571038772191</v>
      </c>
    </row>
    <row r="112" spans="1:18" ht="20.100000000000001" customHeight="1">
      <c r="A112" s="16"/>
      <c r="C112" t="s">
        <v>46</v>
      </c>
      <c r="D112" s="52">
        <f t="shared" ref="D112:Q120" si="138">(D69/D25)*10</f>
        <v>0.44326301463082685</v>
      </c>
      <c r="E112" s="56">
        <f t="shared" si="138"/>
        <v>28.000000000000004</v>
      </c>
      <c r="F112" s="56">
        <f t="shared" si="138"/>
        <v>0.96799999999999997</v>
      </c>
      <c r="G112" s="56">
        <f t="shared" si="138"/>
        <v>0.75550000000000006</v>
      </c>
      <c r="H112" s="56">
        <f t="shared" si="138"/>
        <v>0.95616666666666672</v>
      </c>
      <c r="I112" s="56">
        <f t="shared" si="138"/>
        <v>0.94993217412751252</v>
      </c>
      <c r="J112" s="56">
        <f t="shared" si="138"/>
        <v>3.5113182423435418</v>
      </c>
      <c r="K112" s="56"/>
      <c r="L112" s="56">
        <f t="shared" si="138"/>
        <v>21</v>
      </c>
      <c r="M112" s="56">
        <f t="shared" ref="M112:P112" si="139">(M69/M25)*10</f>
        <v>22.538461538461544</v>
      </c>
      <c r="N112" s="56">
        <f t="shared" si="139"/>
        <v>10.979351032448379</v>
      </c>
      <c r="O112" s="56"/>
      <c r="P112" s="56">
        <f t="shared" si="139"/>
        <v>80.833333333333314</v>
      </c>
      <c r="Q112" s="139">
        <f t="shared" si="138"/>
        <v>85.25</v>
      </c>
      <c r="R112" s="211">
        <f t="shared" ref="R112:R123" si="140">(Q112-P112)/P112</f>
        <v>5.4639175257732209E-2</v>
      </c>
    </row>
    <row r="113" spans="1:18" ht="20.100000000000001" customHeight="1" thickBot="1">
      <c r="A113" s="16"/>
      <c r="C113" t="s">
        <v>47</v>
      </c>
      <c r="D113" s="52">
        <f t="shared" si="138"/>
        <v>0.65257851880573858</v>
      </c>
      <c r="E113" s="56"/>
      <c r="F113" s="56"/>
      <c r="G113" s="56">
        <f t="shared" si="138"/>
        <v>0.52332348464499956</v>
      </c>
      <c r="H113" s="56">
        <f t="shared" si="138"/>
        <v>0.95812859165486786</v>
      </c>
      <c r="I113" s="56">
        <f t="shared" si="138"/>
        <v>0.72030091083666592</v>
      </c>
      <c r="J113" s="56">
        <f t="shared" si="138"/>
        <v>0.48902612958167735</v>
      </c>
      <c r="K113" s="56"/>
      <c r="L113" s="56">
        <f t="shared" si="138"/>
        <v>19.419753086419753</v>
      </c>
      <c r="M113" s="56">
        <f t="shared" ref="M113:P113" si="141">(M70/M26)*10</f>
        <v>9.7549591598599754</v>
      </c>
      <c r="N113" s="56">
        <f t="shared" si="141"/>
        <v>1.4217506631299737</v>
      </c>
      <c r="O113" s="56"/>
      <c r="P113" s="56">
        <f t="shared" si="141"/>
        <v>7.1746031746031749</v>
      </c>
      <c r="Q113" s="139">
        <f t="shared" si="138"/>
        <v>0.69985658676500728</v>
      </c>
      <c r="R113" s="211">
        <f t="shared" si="140"/>
        <v>-0.90245361733142593</v>
      </c>
    </row>
    <row r="114" spans="1:18" ht="15.75" thickBot="1">
      <c r="A114" s="257" t="s">
        <v>27</v>
      </c>
      <c r="B114" s="234"/>
      <c r="C114" s="234"/>
      <c r="D114" s="281">
        <f t="shared" si="138"/>
        <v>0.33164247485595488</v>
      </c>
      <c r="E114" s="282">
        <f t="shared" si="138"/>
        <v>0.33045610882802662</v>
      </c>
      <c r="F114" s="282">
        <f t="shared" si="138"/>
        <v>0.45642245037903273</v>
      </c>
      <c r="G114" s="282">
        <f t="shared" si="138"/>
        <v>0.60354928745855529</v>
      </c>
      <c r="H114" s="282">
        <f t="shared" si="138"/>
        <v>0.3876004477578201</v>
      </c>
      <c r="I114" s="282">
        <f t="shared" si="138"/>
        <v>0.38081591563200978</v>
      </c>
      <c r="J114" s="282">
        <f t="shared" si="138"/>
        <v>0.42543131144083357</v>
      </c>
      <c r="K114" s="282">
        <f t="shared" si="138"/>
        <v>0.4674362238863945</v>
      </c>
      <c r="L114" s="282">
        <f t="shared" si="138"/>
        <v>0.60117553097231191</v>
      </c>
      <c r="M114" s="282">
        <f t="shared" ref="M114:P114" si="142">(M71/M27)*10</f>
        <v>0.43983971503002811</v>
      </c>
      <c r="N114" s="282">
        <f t="shared" si="142"/>
        <v>0.46979874123421173</v>
      </c>
      <c r="O114" s="282"/>
      <c r="P114" s="282">
        <f t="shared" si="142"/>
        <v>0.41081048351241045</v>
      </c>
      <c r="Q114" s="283">
        <f t="shared" si="138"/>
        <v>0.4792727110538294</v>
      </c>
      <c r="R114" s="237">
        <f t="shared" si="140"/>
        <v>0.16665160770988632</v>
      </c>
    </row>
    <row r="115" spans="1:18" ht="20.100000000000001" customHeight="1">
      <c r="A115" s="277"/>
      <c r="B115" s="267" t="s">
        <v>97</v>
      </c>
      <c r="C115" s="267"/>
      <c r="D115" s="284">
        <f t="shared" si="138"/>
        <v>0.48478859624050358</v>
      </c>
      <c r="E115" s="285">
        <f t="shared" si="138"/>
        <v>0.46419177313330606</v>
      </c>
      <c r="F115" s="285">
        <f t="shared" si="138"/>
        <v>0.58088549623474317</v>
      </c>
      <c r="G115" s="285">
        <f t="shared" si="138"/>
        <v>0.74459337816299376</v>
      </c>
      <c r="H115" s="285">
        <f t="shared" si="138"/>
        <v>0.51033970294180897</v>
      </c>
      <c r="I115" s="285">
        <f t="shared" si="138"/>
        <v>0.47185289195092522</v>
      </c>
      <c r="J115" s="285">
        <f t="shared" si="138"/>
        <v>0.50346233729020606</v>
      </c>
      <c r="K115" s="285">
        <f t="shared" si="138"/>
        <v>0.53575646032745705</v>
      </c>
      <c r="L115" s="285">
        <f t="shared" si="138"/>
        <v>0.71784662820513978</v>
      </c>
      <c r="M115" s="285">
        <f t="shared" ref="M115:P115" si="143">(M72/M28)*10</f>
        <v>0.57455692103374745</v>
      </c>
      <c r="N115" s="285">
        <f t="shared" si="143"/>
        <v>0.56096377761197203</v>
      </c>
      <c r="O115" s="285"/>
      <c r="P115" s="285">
        <f t="shared" si="143"/>
        <v>0.56979972327072181</v>
      </c>
      <c r="Q115" s="286">
        <f t="shared" si="138"/>
        <v>0.58765629350025672</v>
      </c>
      <c r="R115" s="81">
        <f t="shared" si="140"/>
        <v>3.1338327310929455E-2</v>
      </c>
    </row>
    <row r="116" spans="1:18" ht="20.100000000000001" customHeight="1">
      <c r="A116" s="16"/>
      <c r="C116" t="s">
        <v>46</v>
      </c>
      <c r="D116" s="92">
        <f t="shared" si="138"/>
        <v>0.42877134177016873</v>
      </c>
      <c r="E116" s="56">
        <f t="shared" si="138"/>
        <v>0.47091867014198818</v>
      </c>
      <c r="F116" s="56">
        <f t="shared" si="138"/>
        <v>0.56940804037549109</v>
      </c>
      <c r="G116" s="56">
        <f t="shared" si="138"/>
        <v>0.74140861002844349</v>
      </c>
      <c r="H116" s="56">
        <f t="shared" si="138"/>
        <v>0.48756264284757661</v>
      </c>
      <c r="I116" s="56">
        <f t="shared" si="138"/>
        <v>0.49873100284106919</v>
      </c>
      <c r="J116" s="56">
        <f t="shared" si="138"/>
        <v>0.4690611927051318</v>
      </c>
      <c r="K116" s="56">
        <f t="shared" si="138"/>
        <v>0.46022245174071663</v>
      </c>
      <c r="L116" s="56">
        <f t="shared" si="138"/>
        <v>0.63930347508693874</v>
      </c>
      <c r="M116" s="56">
        <f t="shared" ref="M116:P116" si="144">(M73/M29)*10</f>
        <v>0.53363167222881136</v>
      </c>
      <c r="N116" s="56">
        <f t="shared" si="144"/>
        <v>0.50739619376743417</v>
      </c>
      <c r="O116" s="56"/>
      <c r="P116" s="56">
        <f t="shared" si="144"/>
        <v>0.50742818220516728</v>
      </c>
      <c r="Q116" s="93">
        <f t="shared" si="138"/>
        <v>0.53736976869448905</v>
      </c>
      <c r="R116" s="211">
        <f t="shared" si="140"/>
        <v>5.9006550166769325E-2</v>
      </c>
    </row>
    <row r="117" spans="1:18" ht="20.100000000000001" customHeight="1">
      <c r="A117" s="16"/>
      <c r="C117" t="s">
        <v>47</v>
      </c>
      <c r="D117" s="92">
        <f t="shared" si="138"/>
        <v>0.51634469700949603</v>
      </c>
      <c r="E117" s="56">
        <f t="shared" si="138"/>
        <v>0.45900887481850716</v>
      </c>
      <c r="F117" s="56">
        <f t="shared" si="138"/>
        <v>0.59147037975726691</v>
      </c>
      <c r="G117" s="56">
        <f t="shared" si="138"/>
        <v>0.74708144060360426</v>
      </c>
      <c r="H117" s="56">
        <f t="shared" si="138"/>
        <v>0.52357901213160318</v>
      </c>
      <c r="I117" s="56">
        <f t="shared" si="138"/>
        <v>0.45496092216594275</v>
      </c>
      <c r="J117" s="56">
        <f t="shared" si="138"/>
        <v>0.53664738424465508</v>
      </c>
      <c r="K117" s="56">
        <f t="shared" si="138"/>
        <v>0.62636947003213417</v>
      </c>
      <c r="L117" s="56">
        <f t="shared" si="138"/>
        <v>0.84301558351950479</v>
      </c>
      <c r="M117" s="56">
        <f t="shared" ref="M117:P117" si="145">(M74/M30)*10</f>
        <v>0.63197653403610732</v>
      </c>
      <c r="N117" s="56">
        <f t="shared" si="145"/>
        <v>0.64036821533906341</v>
      </c>
      <c r="O117" s="56"/>
      <c r="P117" s="56">
        <f t="shared" si="145"/>
        <v>0.68065838754433383</v>
      </c>
      <c r="Q117" s="93">
        <f t="shared" si="138"/>
        <v>0.66887791522789219</v>
      </c>
      <c r="R117" s="211">
        <f t="shared" si="140"/>
        <v>-1.7307466611765406E-2</v>
      </c>
    </row>
    <row r="118" spans="1:18" ht="20.100000000000001" customHeight="1">
      <c r="A118" s="70"/>
      <c r="B118" s="528" t="s">
        <v>123</v>
      </c>
      <c r="C118" s="529"/>
      <c r="D118" s="287"/>
      <c r="E118" s="288"/>
      <c r="F118" s="288"/>
      <c r="G118" s="288"/>
      <c r="H118" s="288"/>
      <c r="I118" s="288"/>
      <c r="J118" s="288"/>
      <c r="K118" s="288">
        <f t="shared" si="138"/>
        <v>0.40460676470544876</v>
      </c>
      <c r="L118" s="288">
        <f t="shared" si="138"/>
        <v>0.50800287486372098</v>
      </c>
      <c r="M118" s="288">
        <f t="shared" ref="M118:P118" si="146">(M75/M31)*10</f>
        <v>0.41923397342441782</v>
      </c>
      <c r="N118" s="288">
        <f t="shared" si="146"/>
        <v>0.52512841706792179</v>
      </c>
      <c r="O118" s="288"/>
      <c r="P118" s="288">
        <f t="shared" si="146"/>
        <v>0.68398367236581703</v>
      </c>
      <c r="Q118" s="289">
        <f t="shared" si="138"/>
        <v>0.72638289256519473</v>
      </c>
      <c r="R118" s="83">
        <f t="shared" si="140"/>
        <v>6.198864375332807E-2</v>
      </c>
    </row>
    <row r="119" spans="1:18" ht="20.100000000000001" customHeight="1">
      <c r="A119" s="16"/>
      <c r="C119" t="s">
        <v>46</v>
      </c>
      <c r="D119" s="92"/>
      <c r="E119" s="56"/>
      <c r="F119" s="56"/>
      <c r="G119" s="56"/>
      <c r="H119" s="56"/>
      <c r="I119" s="56"/>
      <c r="J119" s="56"/>
      <c r="K119" s="56">
        <f t="shared" si="138"/>
        <v>0.37975904803414445</v>
      </c>
      <c r="L119" s="56">
        <f t="shared" si="138"/>
        <v>0.48159324587738928</v>
      </c>
      <c r="M119" s="56">
        <f t="shared" ref="M119:P119" si="147">(M76/M32)*10</f>
        <v>0.374915338415866</v>
      </c>
      <c r="N119" s="56">
        <f t="shared" si="147"/>
        <v>0.4843652667887724</v>
      </c>
      <c r="O119" s="56"/>
      <c r="P119" s="56">
        <f t="shared" si="147"/>
        <v>0.71352130806371683</v>
      </c>
      <c r="Q119" s="93">
        <f t="shared" si="138"/>
        <v>1.5666897484090081</v>
      </c>
      <c r="R119" s="211">
        <f t="shared" si="140"/>
        <v>1.1957154337275995</v>
      </c>
    </row>
    <row r="120" spans="1:18" ht="20.100000000000001" customHeight="1">
      <c r="A120" s="16"/>
      <c r="C120" t="s">
        <v>47</v>
      </c>
      <c r="D120" s="92"/>
      <c r="E120" s="56"/>
      <c r="F120" s="56"/>
      <c r="G120" s="56"/>
      <c r="H120" s="56"/>
      <c r="I120" s="56"/>
      <c r="J120" s="56"/>
      <c r="K120" s="56">
        <f t="shared" si="138"/>
        <v>0.44149170319750097</v>
      </c>
      <c r="L120" s="56">
        <f t="shared" si="138"/>
        <v>0.55879784696789991</v>
      </c>
      <c r="M120" s="56">
        <f t="shared" ref="M120:P120" si="148">(M77/M33)*10</f>
        <v>0.48302345444580125</v>
      </c>
      <c r="N120" s="56">
        <f t="shared" si="148"/>
        <v>0.54668713854845907</v>
      </c>
      <c r="O120" s="56"/>
      <c r="P120" s="56">
        <f t="shared" si="148"/>
        <v>0.66911065591356556</v>
      </c>
      <c r="Q120" s="93">
        <f t="shared" si="138"/>
        <v>0.67081743453328391</v>
      </c>
      <c r="R120" s="211">
        <f t="shared" si="140"/>
        <v>2.5508166767842216E-3</v>
      </c>
    </row>
    <row r="121" spans="1:18" ht="20.100000000000001" customHeight="1">
      <c r="A121" s="70"/>
      <c r="B121" s="275" t="s">
        <v>106</v>
      </c>
      <c r="C121" s="275"/>
      <c r="D121" s="287">
        <f t="shared" ref="D121:Q123" si="149">(D78/D34)*10</f>
        <v>0.29330467483846034</v>
      </c>
      <c r="E121" s="288">
        <f t="shared" si="149"/>
        <v>0.30390418298529015</v>
      </c>
      <c r="F121" s="288">
        <f t="shared" si="149"/>
        <v>0.42043492403018828</v>
      </c>
      <c r="G121" s="288">
        <f t="shared" si="149"/>
        <v>0.57267529846750387</v>
      </c>
      <c r="H121" s="288">
        <f t="shared" si="149"/>
        <v>0.36505953246882666</v>
      </c>
      <c r="I121" s="288">
        <f t="shared" si="149"/>
        <v>0.36232656026434307</v>
      </c>
      <c r="J121" s="288">
        <f t="shared" si="149"/>
        <v>0.40791638714712197</v>
      </c>
      <c r="K121" s="288">
        <f t="shared" si="149"/>
        <v>0.45710976078869031</v>
      </c>
      <c r="L121" s="288">
        <f t="shared" si="149"/>
        <v>0.584369245449745</v>
      </c>
      <c r="M121" s="288">
        <f t="shared" ref="M121:P121" si="150">(M78/M34)*10</f>
        <v>0.42047641505462208</v>
      </c>
      <c r="N121" s="288">
        <f t="shared" si="150"/>
        <v>0.4532485807159411</v>
      </c>
      <c r="O121" s="288"/>
      <c r="P121" s="288">
        <f t="shared" si="150"/>
        <v>0.46007987630603048</v>
      </c>
      <c r="Q121" s="289">
        <f t="shared" si="149"/>
        <v>0.42414163991244014</v>
      </c>
      <c r="R121" s="83">
        <f t="shared" si="140"/>
        <v>-7.8113036984224379E-2</v>
      </c>
    </row>
    <row r="122" spans="1:18" ht="20.100000000000001" customHeight="1">
      <c r="A122" s="75"/>
      <c r="B122" s="76"/>
      <c r="C122" s="76" t="s">
        <v>46</v>
      </c>
      <c r="D122" s="290">
        <f t="shared" si="149"/>
        <v>0.27000444844513094</v>
      </c>
      <c r="E122" s="115">
        <f t="shared" si="149"/>
        <v>0.2803507887918133</v>
      </c>
      <c r="F122" s="115">
        <f t="shared" si="149"/>
        <v>0.39033861113947549</v>
      </c>
      <c r="G122" s="115">
        <f t="shared" si="149"/>
        <v>0.54080683565030818</v>
      </c>
      <c r="H122" s="115">
        <f t="shared" si="149"/>
        <v>0.31587925742752149</v>
      </c>
      <c r="I122" s="115">
        <f t="shared" si="149"/>
        <v>0.3162614870367807</v>
      </c>
      <c r="J122" s="115">
        <f t="shared" si="149"/>
        <v>0.36626827046338878</v>
      </c>
      <c r="K122" s="115">
        <f t="shared" si="149"/>
        <v>0.38943754031271938</v>
      </c>
      <c r="L122" s="115">
        <f t="shared" si="149"/>
        <v>0.49119500329578103</v>
      </c>
      <c r="M122" s="115">
        <f t="shared" ref="M122:P122" si="151">(M79/M35)*10</f>
        <v>0.32701421126224439</v>
      </c>
      <c r="N122" s="115">
        <f t="shared" si="151"/>
        <v>0.36767463724004307</v>
      </c>
      <c r="O122" s="115"/>
      <c r="P122" s="115">
        <f t="shared" si="151"/>
        <v>0.3947652685090024</v>
      </c>
      <c r="Q122" s="291">
        <f t="shared" si="149"/>
        <v>0.36145472126328804</v>
      </c>
      <c r="R122" s="211">
        <f t="shared" si="140"/>
        <v>-8.4380643138961278E-2</v>
      </c>
    </row>
    <row r="123" spans="1:18" ht="20.100000000000001" customHeight="1" thickBot="1">
      <c r="A123" s="34"/>
      <c r="B123" s="15"/>
      <c r="C123" s="15" t="s">
        <v>47</v>
      </c>
      <c r="D123" s="292">
        <f t="shared" si="149"/>
        <v>0.30312594736387827</v>
      </c>
      <c r="E123" s="57">
        <f t="shared" si="149"/>
        <v>0.31522903703907679</v>
      </c>
      <c r="F123" s="57">
        <f t="shared" si="149"/>
        <v>0.43297814257428763</v>
      </c>
      <c r="G123" s="57">
        <f t="shared" si="149"/>
        <v>0.5925220109499767</v>
      </c>
      <c r="H123" s="57">
        <f t="shared" si="149"/>
        <v>0.39464243636956725</v>
      </c>
      <c r="I123" s="57">
        <f t="shared" si="149"/>
        <v>0.38880015117238276</v>
      </c>
      <c r="J123" s="57">
        <f t="shared" si="149"/>
        <v>0.43103052380625811</v>
      </c>
      <c r="K123" s="57">
        <f t="shared" si="149"/>
        <v>0.49621126873984889</v>
      </c>
      <c r="L123" s="57">
        <f t="shared" si="149"/>
        <v>0.62985284433208877</v>
      </c>
      <c r="M123" s="57">
        <f t="shared" ref="M123:P123" si="152">(M80/M36)*10</f>
        <v>0.45913414649839995</v>
      </c>
      <c r="N123" s="57">
        <f t="shared" si="152"/>
        <v>0.48783230245996462</v>
      </c>
      <c r="O123" s="57"/>
      <c r="P123" s="57">
        <f t="shared" si="152"/>
        <v>0.49972656676034838</v>
      </c>
      <c r="Q123" s="293">
        <f t="shared" si="149"/>
        <v>0.4724916883136005</v>
      </c>
      <c r="R123" s="212">
        <f t="shared" si="140"/>
        <v>-5.4499560876475846E-2</v>
      </c>
    </row>
    <row r="124" spans="1:18" ht="7.5" customHeight="1" thickBot="1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8"/>
    </row>
    <row r="125" spans="1:18" ht="20.100000000000001" customHeight="1" thickBot="1">
      <c r="A125" s="116"/>
      <c r="B125" s="43" t="s">
        <v>46</v>
      </c>
      <c r="C125" s="43"/>
      <c r="D125" s="54">
        <f t="shared" ref="D125:Q127" si="153">(D82/D38)*10</f>
        <v>0.3070372763263437</v>
      </c>
      <c r="E125" s="160">
        <f t="shared" si="153"/>
        <v>0.320402595517359</v>
      </c>
      <c r="F125" s="160">
        <f t="shared" si="153"/>
        <v>0.44772236766482809</v>
      </c>
      <c r="G125" s="160">
        <f t="shared" si="153"/>
        <v>0.58094853291808646</v>
      </c>
      <c r="H125" s="160">
        <f t="shared" si="153"/>
        <v>0.34203573165059198</v>
      </c>
      <c r="I125" s="160">
        <f t="shared" si="153"/>
        <v>0.34852128383156356</v>
      </c>
      <c r="J125" s="160">
        <f t="shared" si="153"/>
        <v>0.39052104365661988</v>
      </c>
      <c r="K125" s="160">
        <f t="shared" si="153"/>
        <v>0.40457858515138162</v>
      </c>
      <c r="L125" s="160">
        <f t="shared" si="153"/>
        <v>0.52629351383835332</v>
      </c>
      <c r="M125" s="160">
        <f t="shared" ref="M125:P125" si="154">(M82/M38)*10</f>
        <v>0.37453093826952488</v>
      </c>
      <c r="N125" s="160">
        <f t="shared" si="154"/>
        <v>0.4055974884210074</v>
      </c>
      <c r="O125" s="160"/>
      <c r="P125" s="160">
        <f t="shared" si="154"/>
        <v>0.42424028126861796</v>
      </c>
      <c r="Q125" s="294">
        <f t="shared" si="153"/>
        <v>0.40097581411267019</v>
      </c>
      <c r="R125" s="28">
        <f t="shared" ref="R125:R132" si="155">(Q125-P125)/P125</f>
        <v>-5.4837949584559384E-2</v>
      </c>
    </row>
    <row r="126" spans="1:18" ht="20.100000000000001" customHeight="1">
      <c r="A126" s="16"/>
      <c r="C126" t="s">
        <v>97</v>
      </c>
      <c r="D126" s="52">
        <f t="shared" si="153"/>
        <v>0.42877134177016873</v>
      </c>
      <c r="E126" s="87">
        <f t="shared" si="153"/>
        <v>0.47091867014198818</v>
      </c>
      <c r="F126" s="87">
        <f t="shared" si="153"/>
        <v>0.56940804037549109</v>
      </c>
      <c r="G126" s="87">
        <f t="shared" si="153"/>
        <v>0.74140861002844349</v>
      </c>
      <c r="H126" s="87">
        <f t="shared" si="153"/>
        <v>0.48756264284757661</v>
      </c>
      <c r="I126" s="87">
        <f t="shared" si="153"/>
        <v>0.49873100284106919</v>
      </c>
      <c r="J126" s="87">
        <f t="shared" si="153"/>
        <v>0.4690611927051318</v>
      </c>
      <c r="K126" s="87">
        <f t="shared" si="153"/>
        <v>0.46022245174071663</v>
      </c>
      <c r="L126" s="87">
        <f t="shared" si="153"/>
        <v>0.63930347508693874</v>
      </c>
      <c r="M126" s="87">
        <f t="shared" ref="M126:P126" si="156">(M83/M39)*10</f>
        <v>0.53363167222881136</v>
      </c>
      <c r="N126" s="87">
        <f t="shared" si="156"/>
        <v>0.50739619376743417</v>
      </c>
      <c r="O126" s="87"/>
      <c r="P126" s="87">
        <f t="shared" si="156"/>
        <v>0.50742818220516728</v>
      </c>
      <c r="Q126" s="117">
        <f t="shared" si="153"/>
        <v>0.53736976869448905</v>
      </c>
      <c r="R126" s="211">
        <f t="shared" si="155"/>
        <v>5.9006550166769325E-2</v>
      </c>
    </row>
    <row r="127" spans="1:18" ht="20.100000000000001" customHeight="1">
      <c r="A127" s="16"/>
      <c r="C127" t="s">
        <v>123</v>
      </c>
      <c r="D127" s="52"/>
      <c r="E127" s="56"/>
      <c r="F127" s="56"/>
      <c r="G127" s="56"/>
      <c r="H127" s="56"/>
      <c r="I127" s="56"/>
      <c r="J127" s="56"/>
      <c r="K127" s="56">
        <f t="shared" si="153"/>
        <v>0.37975904803414445</v>
      </c>
      <c r="L127" s="56">
        <f t="shared" si="153"/>
        <v>0.48159324587738928</v>
      </c>
      <c r="M127" s="56">
        <f t="shared" ref="M127:P127" si="157">(M84/M40)*10</f>
        <v>0.374915338415866</v>
      </c>
      <c r="N127" s="56">
        <f t="shared" si="157"/>
        <v>0.4843652667887724</v>
      </c>
      <c r="O127" s="56"/>
      <c r="P127" s="56">
        <f t="shared" si="157"/>
        <v>0.71352130806371683</v>
      </c>
      <c r="Q127" s="117">
        <f t="shared" si="153"/>
        <v>1.5666897484090081</v>
      </c>
      <c r="R127" s="211">
        <f t="shared" si="155"/>
        <v>1.1957154337275995</v>
      </c>
    </row>
    <row r="128" spans="1:18" ht="20.100000000000001" customHeight="1" thickBot="1">
      <c r="A128" s="16"/>
      <c r="C128" t="s">
        <v>106</v>
      </c>
      <c r="D128" s="52">
        <f t="shared" ref="D128:Q131" si="158">(D85/D41)*10</f>
        <v>0.27000444844513094</v>
      </c>
      <c r="E128" s="56">
        <f t="shared" si="158"/>
        <v>0.2803507887918133</v>
      </c>
      <c r="F128" s="56">
        <f t="shared" si="158"/>
        <v>0.39033861113947549</v>
      </c>
      <c r="G128" s="56">
        <f t="shared" si="158"/>
        <v>0.54080683565030818</v>
      </c>
      <c r="H128" s="56">
        <f t="shared" si="158"/>
        <v>0.31587925742752149</v>
      </c>
      <c r="I128" s="56">
        <f t="shared" si="158"/>
        <v>0.3162614870367807</v>
      </c>
      <c r="J128" s="56">
        <f t="shared" si="158"/>
        <v>0.36626827046338878</v>
      </c>
      <c r="K128" s="56">
        <f t="shared" si="158"/>
        <v>0.38943754031271938</v>
      </c>
      <c r="L128" s="56">
        <f t="shared" si="158"/>
        <v>0.49119500329578103</v>
      </c>
      <c r="M128" s="56">
        <f t="shared" ref="M128:P128" si="159">(M85/M41)*10</f>
        <v>0.32701421126224439</v>
      </c>
      <c r="N128" s="56">
        <f t="shared" si="159"/>
        <v>0.36767463724004307</v>
      </c>
      <c r="O128" s="56"/>
      <c r="P128" s="56">
        <f t="shared" si="159"/>
        <v>0.3947652685090024</v>
      </c>
      <c r="Q128" s="117">
        <f t="shared" si="158"/>
        <v>0.36145472126328804</v>
      </c>
      <c r="R128" s="27">
        <f t="shared" si="155"/>
        <v>-8.4380643138961278E-2</v>
      </c>
    </row>
    <row r="129" spans="1:18" ht="20.100000000000001" customHeight="1" thickBot="1">
      <c r="A129" s="42"/>
      <c r="B129" s="43" t="s">
        <v>47</v>
      </c>
      <c r="C129" s="43"/>
      <c r="D129" s="54">
        <f t="shared" si="158"/>
        <v>0.34266082134016784</v>
      </c>
      <c r="E129" s="160">
        <f t="shared" si="158"/>
        <v>0.33570470972392386</v>
      </c>
      <c r="F129" s="160">
        <f t="shared" si="158"/>
        <v>0.46082091123341523</v>
      </c>
      <c r="G129" s="160">
        <f t="shared" si="158"/>
        <v>0.61821983146351134</v>
      </c>
      <c r="H129" s="160">
        <f t="shared" si="158"/>
        <v>0.4148637199944557</v>
      </c>
      <c r="I129" s="160">
        <f t="shared" si="158"/>
        <v>0.39966066301088038</v>
      </c>
      <c r="J129" s="160">
        <f t="shared" si="158"/>
        <v>0.44696349849445904</v>
      </c>
      <c r="K129" s="160">
        <f t="shared" si="158"/>
        <v>0.51105025107259161</v>
      </c>
      <c r="L129" s="160">
        <f t="shared" si="158"/>
        <v>0.64845729893863746</v>
      </c>
      <c r="M129" s="160">
        <f t="shared" ref="M129:P129" si="160">(M86/M42)*10</f>
        <v>0.47331028600627023</v>
      </c>
      <c r="N129" s="160">
        <f t="shared" si="160"/>
        <v>0.50196427250674314</v>
      </c>
      <c r="O129" s="160"/>
      <c r="P129" s="160">
        <f t="shared" si="160"/>
        <v>0.51920024859654834</v>
      </c>
      <c r="Q129" s="55">
        <f t="shared" si="158"/>
        <v>0.49675760337842573</v>
      </c>
      <c r="R129" s="28">
        <f t="shared" si="155"/>
        <v>-4.3225413082500233E-2</v>
      </c>
    </row>
    <row r="130" spans="1:18" ht="20.100000000000001" customHeight="1">
      <c r="A130" s="16"/>
      <c r="C130" t="s">
        <v>97</v>
      </c>
      <c r="D130" s="52">
        <f t="shared" si="158"/>
        <v>0.51634469700949603</v>
      </c>
      <c r="E130" s="56">
        <f t="shared" si="158"/>
        <v>0.45900887481850716</v>
      </c>
      <c r="F130" s="56">
        <f t="shared" si="158"/>
        <v>0.59147037975726691</v>
      </c>
      <c r="G130" s="56">
        <f t="shared" si="158"/>
        <v>0.74708144060360426</v>
      </c>
      <c r="H130" s="56">
        <f t="shared" si="158"/>
        <v>0.52357901213160318</v>
      </c>
      <c r="I130" s="56">
        <f t="shared" si="158"/>
        <v>0.45496092216594275</v>
      </c>
      <c r="J130" s="56">
        <f t="shared" si="158"/>
        <v>0.53664738424465508</v>
      </c>
      <c r="K130" s="56">
        <f t="shared" si="158"/>
        <v>0.62636947003213417</v>
      </c>
      <c r="L130" s="56">
        <f t="shared" si="158"/>
        <v>0.84301558351950479</v>
      </c>
      <c r="M130" s="56">
        <f t="shared" ref="M130:P130" si="161">(M87/M43)*10</f>
        <v>0.63197653403610732</v>
      </c>
      <c r="N130" s="56">
        <f t="shared" si="161"/>
        <v>0.64036821533906341</v>
      </c>
      <c r="O130" s="56"/>
      <c r="P130" s="56">
        <f t="shared" si="161"/>
        <v>0.68065838754433383</v>
      </c>
      <c r="Q130" s="117">
        <f t="shared" si="158"/>
        <v>0.66887791522789219</v>
      </c>
      <c r="R130" s="211">
        <f t="shared" si="155"/>
        <v>-1.7307466611765406E-2</v>
      </c>
    </row>
    <row r="131" spans="1:18" ht="20.100000000000001" customHeight="1">
      <c r="A131" s="16"/>
      <c r="C131" t="s">
        <v>123</v>
      </c>
      <c r="D131" s="52"/>
      <c r="E131" s="56"/>
      <c r="F131" s="56"/>
      <c r="G131" s="56"/>
      <c r="H131" s="56"/>
      <c r="I131" s="56"/>
      <c r="J131" s="56"/>
      <c r="K131" s="56">
        <f t="shared" si="158"/>
        <v>0.44149170319750097</v>
      </c>
      <c r="L131" s="56">
        <f t="shared" si="158"/>
        <v>0.55879784696789991</v>
      </c>
      <c r="M131" s="56">
        <f t="shared" ref="M131:P131" si="162">(M88/M44)*10</f>
        <v>0.48302345444580125</v>
      </c>
      <c r="N131" s="56">
        <f t="shared" si="162"/>
        <v>0.54668713854845907</v>
      </c>
      <c r="O131" s="56"/>
      <c r="P131" s="56">
        <f t="shared" si="162"/>
        <v>0.66911065591356556</v>
      </c>
      <c r="Q131" s="117">
        <f t="shared" si="158"/>
        <v>0.67081743453328391</v>
      </c>
      <c r="R131" s="211">
        <f t="shared" si="155"/>
        <v>2.5508166767842216E-3</v>
      </c>
    </row>
    <row r="132" spans="1:18" ht="20.100000000000001" customHeight="1" thickBot="1">
      <c r="A132" s="34"/>
      <c r="B132" s="15"/>
      <c r="C132" s="99" t="s">
        <v>106</v>
      </c>
      <c r="D132" s="53">
        <f t="shared" ref="D132:Q132" si="163">(D89/D45)*10</f>
        <v>0.30312594736387827</v>
      </c>
      <c r="E132" s="57">
        <f t="shared" si="163"/>
        <v>0.31522903703907679</v>
      </c>
      <c r="F132" s="57">
        <f t="shared" si="163"/>
        <v>0.43297814257428763</v>
      </c>
      <c r="G132" s="57">
        <f t="shared" si="163"/>
        <v>0.5925220109499767</v>
      </c>
      <c r="H132" s="57">
        <f t="shared" si="163"/>
        <v>0.39464243636956725</v>
      </c>
      <c r="I132" s="57">
        <f t="shared" si="163"/>
        <v>0.38880015117238276</v>
      </c>
      <c r="J132" s="57">
        <f t="shared" si="163"/>
        <v>0.43103052380625811</v>
      </c>
      <c r="K132" s="57">
        <f t="shared" si="163"/>
        <v>0.49621126873984889</v>
      </c>
      <c r="L132" s="57">
        <f t="shared" si="163"/>
        <v>0.62985284433208877</v>
      </c>
      <c r="M132" s="57">
        <f t="shared" ref="M132:P132" si="164">(M89/M45)*10</f>
        <v>0.45913414649839995</v>
      </c>
      <c r="N132" s="57">
        <f t="shared" si="164"/>
        <v>0.48783230245996462</v>
      </c>
      <c r="O132" s="57"/>
      <c r="P132" s="57">
        <f t="shared" si="164"/>
        <v>0.49972656676034838</v>
      </c>
      <c r="Q132" s="295">
        <f t="shared" si="163"/>
        <v>0.4724916883136005</v>
      </c>
      <c r="R132" s="212">
        <f t="shared" si="155"/>
        <v>-5.4499560876475846E-2</v>
      </c>
    </row>
  </sheetData>
  <mergeCells count="25">
    <mergeCell ref="A4:C6"/>
    <mergeCell ref="D4:Q4"/>
    <mergeCell ref="R4:R6"/>
    <mergeCell ref="T4:Z4"/>
    <mergeCell ref="D5:Q5"/>
    <mergeCell ref="T5:Z5"/>
    <mergeCell ref="B75:C75"/>
    <mergeCell ref="B11:C11"/>
    <mergeCell ref="B21:C21"/>
    <mergeCell ref="B31:C31"/>
    <mergeCell ref="A48:C50"/>
    <mergeCell ref="T48:Z48"/>
    <mergeCell ref="D49:Q49"/>
    <mergeCell ref="T49:Z49"/>
    <mergeCell ref="B55:C55"/>
    <mergeCell ref="B65:C65"/>
    <mergeCell ref="D48:Q48"/>
    <mergeCell ref="R48:R50"/>
    <mergeCell ref="B118:C118"/>
    <mergeCell ref="A91:C93"/>
    <mergeCell ref="D91:Q91"/>
    <mergeCell ref="R91:R93"/>
    <mergeCell ref="D92:Q92"/>
    <mergeCell ref="B98:C98"/>
    <mergeCell ref="B108:C10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portrait" r:id="rId1"/>
  <ignoredErrors>
    <ignoredError sqref="P75:Q78 Q34 D31:L34 D75:L7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F16FBB2E-D61C-483C-A989-541E5F057C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R7:R13 R17:R45</xm:sqref>
        </x14:conditionalFormatting>
        <x14:conditionalFormatting xmlns:xm="http://schemas.microsoft.com/office/excel/2006/main">
          <x14:cfRule type="iconSet" priority="7" id="{E2C67A28-947F-4633-BC03-6CED63D56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R14:R16</xm:sqref>
        </x14:conditionalFormatting>
        <x14:conditionalFormatting xmlns:xm="http://schemas.microsoft.com/office/excel/2006/main">
          <x14:cfRule type="iconSet" priority="6" id="{C686CE71-3BD7-41A4-BB06-DE2B2C551D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R51:R57 R61:R89</xm:sqref>
        </x14:conditionalFormatting>
        <x14:conditionalFormatting xmlns:xm="http://schemas.microsoft.com/office/excel/2006/main">
          <x14:cfRule type="iconSet" priority="5" id="{F41E74C5-918D-4697-B691-3E01877189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R58:R60</xm:sqref>
        </x14:conditionalFormatting>
        <x14:conditionalFormatting xmlns:xm="http://schemas.microsoft.com/office/excel/2006/main">
          <x14:cfRule type="iconSet" priority="2" id="{5B21EBBC-9CB7-41CA-B4E2-90060401ED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R94:R100 R104:R132</xm:sqref>
        </x14:conditionalFormatting>
        <x14:conditionalFormatting xmlns:xm="http://schemas.microsoft.com/office/excel/2006/main">
          <x14:cfRule type="iconSet" priority="1" id="{316A57F1-4485-4955-AD73-ED3A0398B1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R101:R103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82"/>
  <sheetViews>
    <sheetView showGridLines="0" topLeftCell="A41" zoomScaleNormal="100" workbookViewId="0">
      <selection activeCell="B36" sqref="B36:O36"/>
    </sheetView>
  </sheetViews>
  <sheetFormatPr defaultRowHeight="15"/>
  <cols>
    <col min="1" max="1" width="26.7109375" customWidth="1"/>
    <col min="2" max="13" width="9.140625" customWidth="1"/>
    <col min="16" max="16" width="11" customWidth="1"/>
    <col min="17" max="17" width="1.42578125" customWidth="1"/>
    <col min="18" max="19" width="9.140625" customWidth="1"/>
    <col min="24" max="24" width="9.140625" customWidth="1"/>
    <col min="25" max="25" width="1.42578125" customWidth="1"/>
    <col min="26" max="33" width="9.140625" customWidth="1"/>
    <col min="36" max="36" width="11" customWidth="1"/>
  </cols>
  <sheetData>
    <row r="1" spans="1:24" ht="15.75">
      <c r="A1" s="10" t="s">
        <v>126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24" ht="8.25" customHeight="1" thickBot="1"/>
    <row r="4" spans="1:24" ht="15" customHeight="1">
      <c r="A4" s="481" t="s">
        <v>20</v>
      </c>
      <c r="B4" s="501" t="s">
        <v>18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  <c r="P4" s="492" t="s">
        <v>175</v>
      </c>
      <c r="R4" s="502" t="s">
        <v>116</v>
      </c>
      <c r="S4" s="496"/>
      <c r="T4" s="496"/>
      <c r="U4" s="496"/>
      <c r="V4" s="496"/>
      <c r="W4" s="496"/>
      <c r="X4" s="504"/>
    </row>
    <row r="5" spans="1:24" ht="15.75" customHeight="1">
      <c r="A5" s="490"/>
      <c r="B5" s="498" t="s">
        <v>67</v>
      </c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3"/>
      <c r="R5" s="505" t="s">
        <v>67</v>
      </c>
      <c r="S5" s="499"/>
      <c r="T5" s="499"/>
      <c r="U5" s="499"/>
      <c r="V5" s="499"/>
      <c r="W5" s="499"/>
      <c r="X5" s="507"/>
    </row>
    <row r="6" spans="1:24" ht="21.75" customHeight="1" thickBot="1">
      <c r="A6" s="490"/>
      <c r="B6" s="61">
        <v>2010</v>
      </c>
      <c r="C6" s="62">
        <v>2011</v>
      </c>
      <c r="D6" s="62">
        <v>2012</v>
      </c>
      <c r="E6" s="59">
        <v>2013</v>
      </c>
      <c r="F6" s="59">
        <v>2014</v>
      </c>
      <c r="G6" s="59">
        <v>2015</v>
      </c>
      <c r="H6" s="59">
        <v>2016</v>
      </c>
      <c r="I6" s="59">
        <v>2017</v>
      </c>
      <c r="J6" s="59">
        <v>2018</v>
      </c>
      <c r="K6" s="59">
        <v>2019</v>
      </c>
      <c r="L6" s="59">
        <v>2020</v>
      </c>
      <c r="M6" s="59">
        <v>2021</v>
      </c>
      <c r="N6" s="59">
        <v>2022</v>
      </c>
      <c r="O6" s="60">
        <v>2023</v>
      </c>
      <c r="P6" s="494"/>
      <c r="R6" s="65">
        <v>2010</v>
      </c>
      <c r="S6" s="59">
        <v>2015</v>
      </c>
      <c r="T6" s="59">
        <v>2019</v>
      </c>
      <c r="U6" s="59">
        <v>2020</v>
      </c>
      <c r="V6" s="59">
        <v>2021</v>
      </c>
      <c r="W6" s="59">
        <v>2022</v>
      </c>
      <c r="X6" s="177">
        <v>2023</v>
      </c>
    </row>
    <row r="7" spans="1:24" ht="20.100000000000001" customHeight="1">
      <c r="A7" s="16" t="s">
        <v>40</v>
      </c>
      <c r="B7" s="17">
        <v>1331876.04</v>
      </c>
      <c r="C7" s="26">
        <v>1310279.6700000002</v>
      </c>
      <c r="D7" s="26">
        <v>1047826.12</v>
      </c>
      <c r="E7" s="26">
        <v>1317890.03</v>
      </c>
      <c r="F7" s="26">
        <v>1970950.9000000001</v>
      </c>
      <c r="G7" s="26">
        <v>1781229.25</v>
      </c>
      <c r="H7" s="26">
        <v>1444711.4300000002</v>
      </c>
      <c r="I7" s="26">
        <v>1767542.2200000002</v>
      </c>
      <c r="J7" s="26">
        <v>1585909.5200000005</v>
      </c>
      <c r="K7" s="26">
        <v>2466135.6199999996</v>
      </c>
      <c r="L7" s="26">
        <v>2352764.0900000003</v>
      </c>
      <c r="M7" s="26">
        <v>2547985.2299999995</v>
      </c>
      <c r="N7" s="26">
        <v>2454179.61</v>
      </c>
      <c r="O7" s="39">
        <v>2470675.4300000006</v>
      </c>
      <c r="P7" s="24">
        <f t="shared" ref="P7:P19" si="0">(O7-N7)/N7</f>
        <v>6.7215210870408808E-3</v>
      </c>
      <c r="R7" s="223">
        <f>B7/$B$19</f>
        <v>0.99566890810952968</v>
      </c>
      <c r="S7" s="217">
        <f t="shared" ref="S7:S18" si="1">G7/$G$19</f>
        <v>0.99689024266435233</v>
      </c>
      <c r="T7" s="217">
        <f>K7/$K$19</f>
        <v>0.9717784115575222</v>
      </c>
      <c r="U7" s="217">
        <f>L7/$L$19</f>
        <v>0.99821190992749742</v>
      </c>
      <c r="V7" s="217"/>
      <c r="W7" s="217">
        <f>N7/$N$19</f>
        <v>0.99800549737974431</v>
      </c>
      <c r="X7" s="222">
        <f>O7/$O$19</f>
        <v>0.99820480129204003</v>
      </c>
    </row>
    <row r="8" spans="1:24" ht="20.100000000000001" customHeight="1">
      <c r="A8" s="16" t="s">
        <v>30</v>
      </c>
      <c r="B8" s="17">
        <v>214.88</v>
      </c>
      <c r="C8" s="26">
        <v>902.65</v>
      </c>
      <c r="D8" s="26">
        <v>560.70999999999992</v>
      </c>
      <c r="E8" s="26">
        <v>810.76</v>
      </c>
      <c r="F8" s="26">
        <v>702.56999999999982</v>
      </c>
      <c r="G8" s="26">
        <v>210.39</v>
      </c>
      <c r="H8" s="26">
        <v>89.59</v>
      </c>
      <c r="I8" s="26">
        <v>10796.97</v>
      </c>
      <c r="J8" s="26">
        <v>280.77</v>
      </c>
      <c r="K8" s="26">
        <v>296.31000000000006</v>
      </c>
      <c r="L8" s="26">
        <v>866.69</v>
      </c>
      <c r="M8" s="26">
        <v>942.56999999999994</v>
      </c>
      <c r="N8" s="26">
        <v>942.68000000000006</v>
      </c>
      <c r="O8" s="39">
        <v>576.61999999999989</v>
      </c>
      <c r="P8" s="27">
        <f t="shared" si="0"/>
        <v>-0.38831841133788786</v>
      </c>
      <c r="R8" s="223">
        <f t="shared" ref="R8:R18" si="2">B8/$B$19</f>
        <v>1.6063757327939898E-4</v>
      </c>
      <c r="S8" s="217">
        <f t="shared" si="1"/>
        <v>1.1774775097262359E-4</v>
      </c>
      <c r="T8" s="217">
        <f t="shared" ref="T8:T18" si="3">K8/$K$19</f>
        <v>1.1676067560656275E-4</v>
      </c>
      <c r="U8" s="217">
        <f t="shared" ref="U8:U18" si="4">L8/$L$19</f>
        <v>3.6771229376212668E-4</v>
      </c>
      <c r="V8" s="217"/>
      <c r="W8" s="217">
        <f t="shared" ref="W8:W18" si="5">N8/$N$19</f>
        <v>3.8334595334281078E-4</v>
      </c>
      <c r="X8" s="222">
        <f t="shared" ref="X8:X18" si="6">O8/$O$19</f>
        <v>2.3296659914613546E-4</v>
      </c>
    </row>
    <row r="9" spans="1:24" ht="20.100000000000001" customHeight="1">
      <c r="A9" s="16" t="s">
        <v>36</v>
      </c>
      <c r="B9" s="17">
        <v>2068.9699999999998</v>
      </c>
      <c r="C9" s="26">
        <v>1396.22</v>
      </c>
      <c r="D9" s="26">
        <v>693.01999999999987</v>
      </c>
      <c r="E9" s="26">
        <v>478.49000000000012</v>
      </c>
      <c r="F9" s="26">
        <v>1152.3</v>
      </c>
      <c r="G9" s="26">
        <v>942.05000000000007</v>
      </c>
      <c r="H9" s="26">
        <v>1024.07</v>
      </c>
      <c r="I9" s="26">
        <v>1200.5899999999997</v>
      </c>
      <c r="J9" s="26">
        <v>2207.7600000000002</v>
      </c>
      <c r="K9" s="26">
        <v>1535.7699999999998</v>
      </c>
      <c r="L9" s="26">
        <v>1546.87</v>
      </c>
      <c r="M9" s="26">
        <v>1879.5400000000002</v>
      </c>
      <c r="N9" s="26">
        <v>1476.76</v>
      </c>
      <c r="O9" s="39">
        <v>1223.44</v>
      </c>
      <c r="P9" s="27">
        <f t="shared" si="0"/>
        <v>-0.17153769062000593</v>
      </c>
      <c r="R9" s="223">
        <f t="shared" si="2"/>
        <v>1.5466973193776902E-3</v>
      </c>
      <c r="S9" s="217">
        <f t="shared" si="1"/>
        <v>5.2723165931726828E-4</v>
      </c>
      <c r="T9" s="217">
        <f t="shared" si="3"/>
        <v>6.0516871781678247E-4</v>
      </c>
      <c r="U9" s="217">
        <f t="shared" si="4"/>
        <v>6.5629361807776807E-4</v>
      </c>
      <c r="V9" s="217"/>
      <c r="W9" s="217">
        <f t="shared" si="5"/>
        <v>6.0053249253036998E-4</v>
      </c>
      <c r="X9" s="222">
        <f t="shared" si="6"/>
        <v>4.9429547372506683E-4</v>
      </c>
    </row>
    <row r="10" spans="1:24" ht="20.100000000000001" customHeight="1">
      <c r="A10" s="16" t="s">
        <v>156</v>
      </c>
      <c r="B10" s="17">
        <v>197.9</v>
      </c>
      <c r="C10" s="26">
        <v>674.31000000000006</v>
      </c>
      <c r="D10" s="26">
        <v>588.6</v>
      </c>
      <c r="E10" s="26">
        <v>603</v>
      </c>
      <c r="F10" s="26">
        <v>495.65000000000003</v>
      </c>
      <c r="G10" s="26">
        <v>450.86</v>
      </c>
      <c r="H10" s="26">
        <v>383.08</v>
      </c>
      <c r="I10" s="26">
        <v>285.05</v>
      </c>
      <c r="J10" s="26">
        <v>399.82</v>
      </c>
      <c r="K10" s="26">
        <v>449.46999999999997</v>
      </c>
      <c r="L10" s="26">
        <v>184.44</v>
      </c>
      <c r="M10" s="26">
        <v>315.19</v>
      </c>
      <c r="N10" s="26">
        <v>488.40999999999997</v>
      </c>
      <c r="O10" s="39">
        <v>353.38</v>
      </c>
      <c r="P10" s="27">
        <f t="shared" si="0"/>
        <v>-0.27646854077516836</v>
      </c>
      <c r="R10" s="223">
        <f t="shared" si="2"/>
        <v>1.4794385588232065E-4</v>
      </c>
      <c r="S10" s="217">
        <f t="shared" si="1"/>
        <v>2.5233020107190017E-4</v>
      </c>
      <c r="T10" s="217">
        <f t="shared" si="3"/>
        <v>1.7711322893213777E-4</v>
      </c>
      <c r="U10" s="217">
        <f t="shared" si="4"/>
        <v>7.8252726420619412E-5</v>
      </c>
      <c r="V10" s="217"/>
      <c r="W10" s="217">
        <f t="shared" si="5"/>
        <v>1.9861458508949186E-4</v>
      </c>
      <c r="X10" s="222">
        <f t="shared" si="6"/>
        <v>1.427729471857746E-4</v>
      </c>
    </row>
    <row r="11" spans="1:24" ht="20.100000000000001" customHeight="1">
      <c r="A11" s="16" t="s">
        <v>151</v>
      </c>
      <c r="B11" s="17">
        <v>562.04</v>
      </c>
      <c r="C11" s="26">
        <v>309.19</v>
      </c>
      <c r="D11" s="26">
        <v>66</v>
      </c>
      <c r="E11" s="26">
        <v>784.65</v>
      </c>
      <c r="F11" s="26">
        <v>254.95</v>
      </c>
      <c r="G11" s="26">
        <v>33.770000000000003</v>
      </c>
      <c r="H11" s="26">
        <v>0.13</v>
      </c>
      <c r="I11" s="26">
        <v>56.230000000000004</v>
      </c>
      <c r="J11" s="26">
        <v>13.370000000000001</v>
      </c>
      <c r="K11" s="26">
        <v>0.52</v>
      </c>
      <c r="L11" s="26"/>
      <c r="M11" s="26">
        <v>0.05</v>
      </c>
      <c r="N11" s="26">
        <v>54.349999999999994</v>
      </c>
      <c r="O11" s="39">
        <v>91.360000000000014</v>
      </c>
      <c r="P11" s="27">
        <f t="shared" si="0"/>
        <v>0.68095676172953123</v>
      </c>
      <c r="R11" s="223">
        <f t="shared" si="2"/>
        <v>4.2016354098079579E-4</v>
      </c>
      <c r="S11" s="217">
        <f t="shared" si="1"/>
        <v>1.8899860023506342E-5</v>
      </c>
      <c r="T11" s="217">
        <f t="shared" si="3"/>
        <v>2.0490550880973513E-7</v>
      </c>
      <c r="U11" s="217">
        <f t="shared" si="4"/>
        <v>0</v>
      </c>
      <c r="V11" s="217"/>
      <c r="W11" s="217">
        <f t="shared" si="5"/>
        <v>2.2101723346397253E-5</v>
      </c>
      <c r="X11" s="222">
        <f t="shared" si="6"/>
        <v>3.6911360164390661E-5</v>
      </c>
    </row>
    <row r="12" spans="1:24" ht="20.100000000000001" customHeight="1">
      <c r="A12" s="16" t="s">
        <v>157</v>
      </c>
      <c r="B12" s="17">
        <v>1156.83</v>
      </c>
      <c r="C12" s="26">
        <v>645.49</v>
      </c>
      <c r="D12" s="26">
        <v>653.68000000000006</v>
      </c>
      <c r="E12" s="26">
        <v>677.55</v>
      </c>
      <c r="F12" s="26">
        <v>570.64</v>
      </c>
      <c r="G12" s="26">
        <v>830.40000000000009</v>
      </c>
      <c r="H12" s="26">
        <v>1282.3800000000001</v>
      </c>
      <c r="I12" s="26">
        <v>344.01</v>
      </c>
      <c r="J12" s="26">
        <v>418.63</v>
      </c>
      <c r="K12" s="26">
        <v>276.69</v>
      </c>
      <c r="L12" s="26">
        <v>293.44</v>
      </c>
      <c r="M12" s="26">
        <v>382.45</v>
      </c>
      <c r="N12" s="26">
        <v>453.43999999999994</v>
      </c>
      <c r="O12" s="39">
        <v>408.18</v>
      </c>
      <c r="P12" s="27">
        <f t="shared" si="0"/>
        <v>-9.9814749470712644E-2</v>
      </c>
      <c r="R12" s="223">
        <f t="shared" si="2"/>
        <v>8.6480995856667495E-4</v>
      </c>
      <c r="S12" s="217">
        <f t="shared" si="1"/>
        <v>4.6474515142196229E-4</v>
      </c>
      <c r="T12" s="217">
        <f t="shared" si="3"/>
        <v>1.0902943313954925E-4</v>
      </c>
      <c r="U12" s="217">
        <f t="shared" si="4"/>
        <v>1.2449837367635308E-4</v>
      </c>
      <c r="V12" s="217"/>
      <c r="W12" s="217">
        <f t="shared" si="5"/>
        <v>1.843938442353334E-4</v>
      </c>
      <c r="X12" s="222">
        <f t="shared" si="6"/>
        <v>1.6491329894812804E-4</v>
      </c>
    </row>
    <row r="13" spans="1:24" ht="20.100000000000001" customHeight="1">
      <c r="A13" s="16" t="s">
        <v>33</v>
      </c>
      <c r="B13" s="17">
        <v>0.71</v>
      </c>
      <c r="C13" s="26">
        <v>1.53</v>
      </c>
      <c r="D13" s="26">
        <v>2.19</v>
      </c>
      <c r="E13" s="26">
        <v>2.3400000000000003</v>
      </c>
      <c r="F13" s="26">
        <v>17.48</v>
      </c>
      <c r="G13" s="26">
        <v>12.100000000000001</v>
      </c>
      <c r="H13" s="26">
        <v>19.86</v>
      </c>
      <c r="I13" s="26">
        <v>9.3999999999999986</v>
      </c>
      <c r="J13" s="26">
        <v>16.899999999999999</v>
      </c>
      <c r="K13" s="26">
        <v>25.2</v>
      </c>
      <c r="L13" s="26">
        <v>9.09</v>
      </c>
      <c r="M13" s="26">
        <v>19.63</v>
      </c>
      <c r="N13" s="26">
        <v>39.809999999999995</v>
      </c>
      <c r="O13" s="39">
        <v>26.619999999999997</v>
      </c>
      <c r="P13" s="27">
        <f t="shared" si="0"/>
        <v>-0.33132378799296658</v>
      </c>
      <c r="R13" s="223">
        <f t="shared" si="2"/>
        <v>5.3077381342318163E-7</v>
      </c>
      <c r="S13" s="217">
        <f t="shared" si="1"/>
        <v>6.7719368162400577E-6</v>
      </c>
      <c r="T13" s="217">
        <f t="shared" si="3"/>
        <v>9.9300361961640875E-6</v>
      </c>
      <c r="U13" s="217">
        <f t="shared" si="4"/>
        <v>3.8566324179322841E-6</v>
      </c>
      <c r="V13" s="217"/>
      <c r="W13" s="217">
        <f t="shared" si="5"/>
        <v>1.6188953200001374E-5</v>
      </c>
      <c r="X13" s="222">
        <f t="shared" si="6"/>
        <v>1.0755039487478975E-5</v>
      </c>
    </row>
    <row r="14" spans="1:24" ht="20.100000000000001" customHeight="1">
      <c r="A14" s="16" t="s">
        <v>34</v>
      </c>
      <c r="B14" s="17">
        <v>204.75</v>
      </c>
      <c r="C14" s="26">
        <v>277.49</v>
      </c>
      <c r="D14" s="26">
        <v>383.76</v>
      </c>
      <c r="E14" s="26">
        <v>190.79</v>
      </c>
      <c r="F14" s="26">
        <v>52.289999999999992</v>
      </c>
      <c r="G14" s="26">
        <v>683.69</v>
      </c>
      <c r="H14" s="26">
        <v>677.62</v>
      </c>
      <c r="I14" s="26">
        <v>397.99</v>
      </c>
      <c r="J14" s="26">
        <v>260.45</v>
      </c>
      <c r="K14" s="26">
        <v>374.60999999999996</v>
      </c>
      <c r="L14" s="26">
        <v>81.790000000000006</v>
      </c>
      <c r="M14" s="26">
        <v>184.34</v>
      </c>
      <c r="N14" s="26">
        <v>177.76</v>
      </c>
      <c r="O14" s="39">
        <v>246.22000000000003</v>
      </c>
      <c r="P14" s="27">
        <f t="shared" si="0"/>
        <v>0.38512601260126034</v>
      </c>
      <c r="R14" s="223">
        <f t="shared" si="2"/>
        <v>1.5306470182872739E-4</v>
      </c>
      <c r="S14" s="217">
        <f t="shared" si="1"/>
        <v>3.8263681668555078E-4</v>
      </c>
      <c r="T14" s="217">
        <f t="shared" si="3"/>
        <v>1.4761471664464398E-4</v>
      </c>
      <c r="U14" s="217">
        <f t="shared" si="4"/>
        <v>3.4701206321527122E-5</v>
      </c>
      <c r="V14" s="217"/>
      <c r="W14" s="217">
        <f t="shared" si="5"/>
        <v>7.2287071610958151E-5</v>
      </c>
      <c r="X14" s="222">
        <f t="shared" si="6"/>
        <v>9.9478054943917118E-5</v>
      </c>
    </row>
    <row r="15" spans="1:24" ht="20.100000000000001" customHeight="1">
      <c r="A15" s="16" t="s">
        <v>32</v>
      </c>
      <c r="B15" s="17">
        <v>41.13</v>
      </c>
      <c r="C15" s="26">
        <v>218.92000000000002</v>
      </c>
      <c r="D15" s="26">
        <v>85.06</v>
      </c>
      <c r="E15" s="26">
        <v>230.01</v>
      </c>
      <c r="F15" s="26">
        <v>273.09000000000003</v>
      </c>
      <c r="G15" s="26">
        <v>611.28</v>
      </c>
      <c r="H15" s="26">
        <v>426.66999999999996</v>
      </c>
      <c r="I15" s="26">
        <v>228.97</v>
      </c>
      <c r="J15" s="26">
        <v>527.79999999999995</v>
      </c>
      <c r="K15" s="26">
        <v>611.22999999999979</v>
      </c>
      <c r="L15" s="26">
        <v>297.52000000000004</v>
      </c>
      <c r="M15" s="26">
        <v>29.910000000000004</v>
      </c>
      <c r="N15" s="26">
        <v>65.959999999999994</v>
      </c>
      <c r="O15" s="39">
        <v>55.44</v>
      </c>
      <c r="P15" s="27">
        <f t="shared" si="0"/>
        <v>-0.15949060036385684</v>
      </c>
      <c r="R15" s="223">
        <f t="shared" si="2"/>
        <v>3.0747502740979525E-5</v>
      </c>
      <c r="S15" s="217">
        <f t="shared" si="1"/>
        <v>3.4211153198605138E-4</v>
      </c>
      <c r="T15" s="217">
        <f t="shared" si="3"/>
        <v>2.4085460413418146E-4</v>
      </c>
      <c r="U15" s="217">
        <f t="shared" si="4"/>
        <v>1.2622940340849433E-4</v>
      </c>
      <c r="V15" s="217"/>
      <c r="W15" s="217">
        <f t="shared" si="5"/>
        <v>2.6822993043760126E-5</v>
      </c>
      <c r="X15" s="222">
        <f t="shared" si="6"/>
        <v>2.2398925213592576E-5</v>
      </c>
    </row>
    <row r="16" spans="1:24" ht="20.100000000000001" customHeight="1">
      <c r="A16" s="16" t="s">
        <v>159</v>
      </c>
      <c r="B16" s="17">
        <v>398.99</v>
      </c>
      <c r="C16" s="26">
        <v>751.98</v>
      </c>
      <c r="D16" s="26">
        <v>423.13</v>
      </c>
      <c r="E16" s="26">
        <v>468.71</v>
      </c>
      <c r="F16" s="26">
        <v>314.16999999999996</v>
      </c>
      <c r="G16" s="26">
        <v>363.12999999999994</v>
      </c>
      <c r="H16" s="26">
        <v>99.01</v>
      </c>
      <c r="I16" s="26">
        <v>292.89</v>
      </c>
      <c r="J16" s="26">
        <v>278.51</v>
      </c>
      <c r="K16" s="26">
        <v>440.1</v>
      </c>
      <c r="L16" s="26">
        <v>205.56000000000003</v>
      </c>
      <c r="M16" s="26">
        <v>270.11999999999995</v>
      </c>
      <c r="N16" s="26">
        <v>174.87</v>
      </c>
      <c r="O16" s="39">
        <v>240.57999999999998</v>
      </c>
      <c r="P16" s="27">
        <f t="shared" si="0"/>
        <v>0.37576485389146208</v>
      </c>
      <c r="R16" s="223">
        <f t="shared" si="2"/>
        <v>2.9827245608128909E-4</v>
      </c>
      <c r="S16" s="217">
        <f t="shared" si="1"/>
        <v>2.0323086083316125E-4</v>
      </c>
      <c r="T16" s="217">
        <f t="shared" si="3"/>
        <v>1.7342098928300854E-4</v>
      </c>
      <c r="U16" s="217">
        <f t="shared" si="4"/>
        <v>8.7213350916409287E-5</v>
      </c>
      <c r="V16" s="217"/>
      <c r="W16" s="217">
        <f t="shared" si="5"/>
        <v>7.1111837379659391E-5</v>
      </c>
      <c r="X16" s="222">
        <f t="shared" si="6"/>
        <v>9.7199376404871968E-5</v>
      </c>
    </row>
    <row r="17" spans="1:25" ht="20.100000000000001" customHeight="1">
      <c r="A17" s="16" t="s">
        <v>99</v>
      </c>
      <c r="B17" s="17">
        <v>320.45999999999998</v>
      </c>
      <c r="C17" s="26">
        <v>4301.9400000000005</v>
      </c>
      <c r="D17" s="26">
        <v>3989.38</v>
      </c>
      <c r="E17" s="26">
        <v>5704.54</v>
      </c>
      <c r="F17" s="26">
        <v>4510.7699999999995</v>
      </c>
      <c r="G17" s="26">
        <v>192.92000000000002</v>
      </c>
      <c r="H17" s="26">
        <v>612.30999999999983</v>
      </c>
      <c r="I17" s="26">
        <v>1904.11</v>
      </c>
      <c r="J17" s="26">
        <v>441.02</v>
      </c>
      <c r="K17" s="26">
        <v>1631.8699999999997</v>
      </c>
      <c r="L17" s="26">
        <v>47.260000000000005</v>
      </c>
      <c r="M17" s="26">
        <v>575.99</v>
      </c>
      <c r="N17" s="26">
        <v>306.45</v>
      </c>
      <c r="O17" s="39">
        <v>334.58000000000004</v>
      </c>
      <c r="P17" s="27">
        <f t="shared" si="0"/>
        <v>9.1793114700603862E-2</v>
      </c>
      <c r="R17" s="223">
        <f t="shared" si="2"/>
        <v>2.3956588204167997E-4</v>
      </c>
      <c r="S17" s="217">
        <f t="shared" si="1"/>
        <v>1.0797041740405221E-4</v>
      </c>
      <c r="T17" s="217">
        <f t="shared" si="3"/>
        <v>6.4303683204104309E-4</v>
      </c>
      <c r="U17" s="217">
        <f t="shared" si="4"/>
        <v>2.0051094397302503E-5</v>
      </c>
      <c r="V17" s="217"/>
      <c r="W17" s="217">
        <f t="shared" si="5"/>
        <v>1.246195606164386E-4</v>
      </c>
      <c r="X17" s="222">
        <f t="shared" si="6"/>
        <v>1.3517735205562421E-4</v>
      </c>
    </row>
    <row r="18" spans="1:25" ht="20.100000000000001" customHeight="1" thickBot="1">
      <c r="A18" s="34" t="s">
        <v>58</v>
      </c>
      <c r="B18" s="29">
        <f>B19-SUM(B7:B17)</f>
        <v>626.90999999991618</v>
      </c>
      <c r="C18" s="30">
        <f t="shared" ref="C18:O18" si="7">C19-SUM(C7:C17)</f>
        <v>163.10000000009313</v>
      </c>
      <c r="D18" s="30">
        <f t="shared" si="7"/>
        <v>1345.7000000004191</v>
      </c>
      <c r="E18" s="30">
        <f t="shared" si="7"/>
        <v>1467.0700000000652</v>
      </c>
      <c r="F18" s="30">
        <f t="shared" si="7"/>
        <v>23716.550000000279</v>
      </c>
      <c r="G18" s="30">
        <f t="shared" si="7"/>
        <v>1225.8800000005867</v>
      </c>
      <c r="H18" s="30">
        <f t="shared" si="7"/>
        <v>211.67999999993481</v>
      </c>
      <c r="I18" s="30">
        <f t="shared" si="7"/>
        <v>11614.270000000251</v>
      </c>
      <c r="J18" s="30">
        <f t="shared" si="7"/>
        <v>2086.510000000475</v>
      </c>
      <c r="K18" s="30">
        <f t="shared" si="7"/>
        <v>65977.709999998566</v>
      </c>
      <c r="L18" s="30">
        <f t="shared" si="7"/>
        <v>681.82999999960884</v>
      </c>
      <c r="M18" s="30"/>
      <c r="N18" s="30">
        <f t="shared" si="7"/>
        <v>724.15999999921769</v>
      </c>
      <c r="O18" s="98">
        <f t="shared" si="7"/>
        <v>886.90999999921769</v>
      </c>
      <c r="P18" s="31">
        <f t="shared" si="0"/>
        <v>0.22474315068517431</v>
      </c>
      <c r="R18" s="223">
        <f t="shared" si="2"/>
        <v>4.6865832587758078E-4</v>
      </c>
      <c r="S18" s="230">
        <f t="shared" si="1"/>
        <v>6.8608114911539945E-4</v>
      </c>
      <c r="T18" s="217">
        <f t="shared" si="3"/>
        <v>2.5998454303174722E-2</v>
      </c>
      <c r="U18" s="217">
        <f t="shared" si="4"/>
        <v>2.8928137310420911E-4</v>
      </c>
      <c r="V18" s="217"/>
      <c r="W18" s="217">
        <f t="shared" si="5"/>
        <v>2.9448360586034492E-4</v>
      </c>
      <c r="X18" s="222">
        <f t="shared" si="6"/>
        <v>3.583302806848822E-4</v>
      </c>
    </row>
    <row r="19" spans="1:25" ht="26.25" customHeight="1" thickBot="1">
      <c r="A19" s="320" t="s">
        <v>43</v>
      </c>
      <c r="B19" s="235">
        <v>1337669.6099999996</v>
      </c>
      <c r="C19" s="236">
        <v>1319922.49</v>
      </c>
      <c r="D19" s="236">
        <v>1056617.3500000001</v>
      </c>
      <c r="E19" s="236">
        <v>1329307.9400000002</v>
      </c>
      <c r="F19" s="236">
        <v>2003011.3600000003</v>
      </c>
      <c r="G19" s="236">
        <v>1786785.7200000004</v>
      </c>
      <c r="H19" s="236">
        <v>1449537.8300000003</v>
      </c>
      <c r="I19" s="236">
        <v>1794672.7000000004</v>
      </c>
      <c r="J19" s="236">
        <v>1592841.060000001</v>
      </c>
      <c r="K19" s="236">
        <v>2537755.0999999987</v>
      </c>
      <c r="L19" s="236">
        <v>2356978.5799999996</v>
      </c>
      <c r="M19" s="236">
        <v>2580007.8199999998</v>
      </c>
      <c r="N19" s="236">
        <v>2459084.2599999993</v>
      </c>
      <c r="O19" s="238">
        <v>2475118.7600000002</v>
      </c>
      <c r="P19" s="255">
        <f t="shared" si="0"/>
        <v>6.520516706491764E-3</v>
      </c>
      <c r="Q19" s="2"/>
      <c r="R19" s="322">
        <f>SUM(R7:R18)</f>
        <v>1.0000000000000004</v>
      </c>
      <c r="S19" s="324">
        <f t="shared" ref="S19:Y19" si="8">SUM(S7:S18)</f>
        <v>0.99999999999999989</v>
      </c>
      <c r="T19" s="324">
        <f t="shared" si="8"/>
        <v>0.99999999999999956</v>
      </c>
      <c r="U19" s="324">
        <f t="shared" si="8"/>
        <v>1</v>
      </c>
      <c r="V19" s="324"/>
      <c r="W19" s="324">
        <f t="shared" si="8"/>
        <v>0.99999999999999989</v>
      </c>
      <c r="X19" s="323">
        <f t="shared" si="8"/>
        <v>0.99999999999999978</v>
      </c>
      <c r="Y19">
        <f t="shared" si="8"/>
        <v>0</v>
      </c>
    </row>
    <row r="20" spans="1:25" ht="15.75" thickBot="1"/>
    <row r="21" spans="1:25" ht="15" customHeight="1">
      <c r="A21" s="481" t="s">
        <v>20</v>
      </c>
      <c r="B21" s="501">
        <v>1000</v>
      </c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  <c r="O21" s="497"/>
      <c r="P21" s="492" t="s">
        <v>175</v>
      </c>
      <c r="R21" s="502" t="s">
        <v>116</v>
      </c>
      <c r="S21" s="496"/>
      <c r="T21" s="496"/>
      <c r="U21" s="496"/>
      <c r="V21" s="496"/>
      <c r="W21" s="496"/>
      <c r="X21" s="504"/>
    </row>
    <row r="22" spans="1:25" ht="15.75" customHeight="1">
      <c r="A22" s="490"/>
      <c r="B22" s="498" t="str">
        <f>B5</f>
        <v>jan - dez</v>
      </c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499"/>
      <c r="N22" s="499"/>
      <c r="O22" s="500"/>
      <c r="P22" s="493"/>
      <c r="R22" s="505" t="s">
        <v>67</v>
      </c>
      <c r="S22" s="499"/>
      <c r="T22" s="499"/>
      <c r="U22" s="499"/>
      <c r="V22" s="499"/>
      <c r="W22" s="499"/>
      <c r="X22" s="507"/>
    </row>
    <row r="23" spans="1:25" ht="21" customHeight="1" thickBot="1">
      <c r="A23" s="490"/>
      <c r="B23" s="61">
        <v>2010</v>
      </c>
      <c r="C23" s="62">
        <v>2011</v>
      </c>
      <c r="D23" s="62">
        <v>2012</v>
      </c>
      <c r="E23" s="59">
        <v>2013</v>
      </c>
      <c r="F23" s="59">
        <v>2014</v>
      </c>
      <c r="G23" s="59">
        <v>2015</v>
      </c>
      <c r="H23" s="59">
        <v>2016</v>
      </c>
      <c r="I23" s="59">
        <v>2017</v>
      </c>
      <c r="J23" s="59">
        <v>2018</v>
      </c>
      <c r="K23" s="59">
        <v>2019</v>
      </c>
      <c r="L23" s="59">
        <v>2020</v>
      </c>
      <c r="M23" s="59">
        <v>2021</v>
      </c>
      <c r="N23" s="59">
        <v>2022</v>
      </c>
      <c r="O23" s="60">
        <v>2023</v>
      </c>
      <c r="P23" s="494"/>
      <c r="R23" s="65">
        <v>2010</v>
      </c>
      <c r="S23" s="59">
        <v>2015</v>
      </c>
      <c r="T23" s="59">
        <v>2019</v>
      </c>
      <c r="U23" s="59">
        <v>2020</v>
      </c>
      <c r="V23" s="59">
        <v>2021</v>
      </c>
      <c r="W23" s="59">
        <v>2022</v>
      </c>
      <c r="X23" s="177">
        <v>2023</v>
      </c>
    </row>
    <row r="24" spans="1:25" ht="20.100000000000001" customHeight="1">
      <c r="A24" s="16" t="s">
        <v>40</v>
      </c>
      <c r="B24" s="17">
        <v>42786.246999999996</v>
      </c>
      <c r="C24" s="26">
        <v>41867.54</v>
      </c>
      <c r="D24" s="26">
        <v>46254.566000000006</v>
      </c>
      <c r="E24" s="26">
        <v>77928.515999999989</v>
      </c>
      <c r="F24" s="26">
        <v>74755.544000000009</v>
      </c>
      <c r="G24" s="26">
        <v>66013.114000000001</v>
      </c>
      <c r="H24" s="26">
        <v>59426.837000000007</v>
      </c>
      <c r="I24" s="26">
        <v>79708.752000000022</v>
      </c>
      <c r="J24" s="26">
        <v>92598.299999999974</v>
      </c>
      <c r="K24" s="26">
        <v>106282.842</v>
      </c>
      <c r="L24" s="26">
        <v>108304.81600000001</v>
      </c>
      <c r="M24" s="26">
        <v>101622.035</v>
      </c>
      <c r="N24" s="26">
        <v>114127.59800000001</v>
      </c>
      <c r="O24" s="39">
        <v>108072.62000000001</v>
      </c>
      <c r="P24" s="24">
        <f>(O24-N24)/N24</f>
        <v>-5.3054459272857055E-2</v>
      </c>
      <c r="R24" s="223">
        <f>B24/$B$36</f>
        <v>0.96446214425660992</v>
      </c>
      <c r="S24" s="217">
        <f t="shared" ref="S24:S35" si="9">G24/$G$36</f>
        <v>0.97015841773553479</v>
      </c>
      <c r="T24" s="217">
        <f>K24/$K$36</f>
        <v>0.95217989791628721</v>
      </c>
      <c r="U24" s="217">
        <f>L24/$L$36</f>
        <v>0.97809330084016499</v>
      </c>
      <c r="V24" s="217"/>
      <c r="W24" s="217">
        <f>N24/$N$36</f>
        <v>0.96835492389696876</v>
      </c>
      <c r="X24" s="222">
        <f>O24/$O$36</f>
        <v>0.96560020747883946</v>
      </c>
    </row>
    <row r="25" spans="1:25" ht="20.100000000000001" customHeight="1">
      <c r="A25" s="16" t="s">
        <v>30</v>
      </c>
      <c r="B25" s="17">
        <v>72.718000000000004</v>
      </c>
      <c r="C25" s="26">
        <v>81.159000000000006</v>
      </c>
      <c r="D25" s="26">
        <v>134.97499999999997</v>
      </c>
      <c r="E25" s="26">
        <v>117.59</v>
      </c>
      <c r="F25" s="26">
        <v>161.12599999999998</v>
      </c>
      <c r="G25" s="26">
        <v>273.41899999999993</v>
      </c>
      <c r="H25" s="26">
        <v>463.26499999999999</v>
      </c>
      <c r="I25" s="26">
        <v>1849.309</v>
      </c>
      <c r="J25" s="26">
        <v>921.27700000000004</v>
      </c>
      <c r="K25" s="26">
        <v>971.26700000000005</v>
      </c>
      <c r="L25" s="26">
        <v>1111.4850000000001</v>
      </c>
      <c r="M25" s="26">
        <v>1419.181</v>
      </c>
      <c r="N25" s="26">
        <v>1187.2950000000001</v>
      </c>
      <c r="O25" s="39">
        <v>1282.0729999999996</v>
      </c>
      <c r="P25" s="27">
        <f>(O25-N25)/N25</f>
        <v>7.9826833263847277E-2</v>
      </c>
      <c r="R25" s="223">
        <f t="shared" ref="R25:R35" si="10">B25/$B$36</f>
        <v>1.6391659265196166E-3</v>
      </c>
      <c r="S25" s="217">
        <f t="shared" si="9"/>
        <v>4.0182886148778275E-3</v>
      </c>
      <c r="T25" s="217">
        <f t="shared" ref="T25:T35" si="11">K25/$K$36</f>
        <v>8.7015071812763401E-3</v>
      </c>
      <c r="U25" s="217">
        <f t="shared" ref="U25:U35" si="12">L25/$L$36</f>
        <v>1.0037744143199788E-2</v>
      </c>
      <c r="V25" s="217"/>
      <c r="W25" s="217">
        <f t="shared" ref="W25:W35" si="13">N25/$N$36</f>
        <v>1.0074013468400969E-2</v>
      </c>
      <c r="X25" s="222">
        <f t="shared" ref="X25:X35" si="14">O25/$O$36</f>
        <v>1.1454982351709598E-2</v>
      </c>
    </row>
    <row r="26" spans="1:25" ht="20.100000000000001" customHeight="1">
      <c r="A26" s="16" t="s">
        <v>36</v>
      </c>
      <c r="B26" s="17">
        <v>429.22900000000004</v>
      </c>
      <c r="C26" s="26">
        <v>268.75400000000002</v>
      </c>
      <c r="D26" s="26">
        <v>175.16100000000003</v>
      </c>
      <c r="E26" s="26">
        <v>134.416</v>
      </c>
      <c r="F26" s="26">
        <v>200.42900000000003</v>
      </c>
      <c r="G26" s="26">
        <v>293.33699999999999</v>
      </c>
      <c r="H26" s="26">
        <v>296.39499999999998</v>
      </c>
      <c r="I26" s="26">
        <v>307.53399999999999</v>
      </c>
      <c r="J26" s="26">
        <v>515.61999999999989</v>
      </c>
      <c r="K26" s="26">
        <v>505.411</v>
      </c>
      <c r="L26" s="26">
        <v>495.95400000000001</v>
      </c>
      <c r="M26" s="26">
        <v>688.20399999999995</v>
      </c>
      <c r="N26" s="26">
        <v>560.38700000000006</v>
      </c>
      <c r="O26" s="39">
        <v>505.68400000000003</v>
      </c>
      <c r="P26" s="27"/>
      <c r="R26" s="223">
        <f t="shared" si="10"/>
        <v>9.6754249494497725E-3</v>
      </c>
      <c r="S26" s="217">
        <f t="shared" si="9"/>
        <v>4.311012502505011E-3</v>
      </c>
      <c r="T26" s="217">
        <f t="shared" si="11"/>
        <v>4.5279387089194384E-3</v>
      </c>
      <c r="U26" s="217">
        <f t="shared" si="12"/>
        <v>4.4789262642289437E-3</v>
      </c>
      <c r="V26" s="217"/>
      <c r="W26" s="217">
        <f t="shared" si="13"/>
        <v>4.7547965632103346E-3</v>
      </c>
      <c r="X26" s="222">
        <f t="shared" si="14"/>
        <v>4.5181524730198031E-3</v>
      </c>
    </row>
    <row r="27" spans="1:25" ht="20.100000000000001" customHeight="1">
      <c r="A27" s="16" t="s">
        <v>156</v>
      </c>
      <c r="B27" s="17">
        <v>144.08800000000002</v>
      </c>
      <c r="C27" s="26">
        <v>358.56300000000005</v>
      </c>
      <c r="D27" s="26">
        <v>332.81299999999999</v>
      </c>
      <c r="E27" s="26">
        <v>404.50699999999995</v>
      </c>
      <c r="F27" s="26">
        <v>347.82099999999997</v>
      </c>
      <c r="G27" s="26">
        <v>319.49799999999999</v>
      </c>
      <c r="H27" s="26">
        <v>286.137</v>
      </c>
      <c r="I27" s="26">
        <v>214.55199999999999</v>
      </c>
      <c r="J27" s="26">
        <v>272.77600000000001</v>
      </c>
      <c r="K27" s="26">
        <v>319.702</v>
      </c>
      <c r="L27" s="26">
        <v>131.559</v>
      </c>
      <c r="M27" s="26">
        <v>225.93399999999997</v>
      </c>
      <c r="N27" s="26">
        <v>373.185</v>
      </c>
      <c r="O27" s="39">
        <v>292.43</v>
      </c>
      <c r="P27" s="27">
        <f t="shared" ref="P27:P36" si="15">(O27-N27)/N27</f>
        <v>-0.21639401369294048</v>
      </c>
      <c r="R27" s="223">
        <f t="shared" si="10"/>
        <v>3.2479460383998261E-3</v>
      </c>
      <c r="S27" s="217">
        <f t="shared" si="9"/>
        <v>4.6954863263936903E-3</v>
      </c>
      <c r="T27" s="217">
        <f t="shared" si="11"/>
        <v>2.8641859024021283E-3</v>
      </c>
      <c r="U27" s="217">
        <f t="shared" si="12"/>
        <v>1.1881002278350324E-3</v>
      </c>
      <c r="V27" s="217"/>
      <c r="W27" s="217">
        <f t="shared" si="13"/>
        <v>3.1664167003189734E-3</v>
      </c>
      <c r="X27" s="222">
        <f t="shared" si="14"/>
        <v>2.6127845209363574E-3</v>
      </c>
    </row>
    <row r="28" spans="1:25" ht="20.100000000000001" customHeight="1">
      <c r="A28" s="16" t="s">
        <v>151</v>
      </c>
      <c r="B28" s="17">
        <v>169.87200000000001</v>
      </c>
      <c r="C28" s="26">
        <v>101.932</v>
      </c>
      <c r="D28" s="26">
        <v>40.121000000000002</v>
      </c>
      <c r="E28" s="26">
        <v>85.546999999999997</v>
      </c>
      <c r="F28" s="26">
        <v>98.364999999999995</v>
      </c>
      <c r="G28" s="26">
        <v>22.852</v>
      </c>
      <c r="H28" s="26">
        <v>1.804</v>
      </c>
      <c r="I28" s="26">
        <v>101.721</v>
      </c>
      <c r="J28" s="26">
        <v>25.835999999999999</v>
      </c>
      <c r="K28" s="26">
        <v>6.97</v>
      </c>
      <c r="L28" s="26"/>
      <c r="M28" s="26">
        <v>1.53</v>
      </c>
      <c r="N28" s="26">
        <v>259.53900000000004</v>
      </c>
      <c r="O28" s="39">
        <v>257.09299999999996</v>
      </c>
      <c r="P28" s="27">
        <f t="shared" si="15"/>
        <v>-9.424402498276108E-3</v>
      </c>
      <c r="R28" s="223">
        <f t="shared" si="10"/>
        <v>3.8291536382978127E-3</v>
      </c>
      <c r="S28" s="217">
        <f t="shared" si="9"/>
        <v>3.3584327141562267E-4</v>
      </c>
      <c r="T28" s="217">
        <f t="shared" si="11"/>
        <v>6.2443699882211673E-5</v>
      </c>
      <c r="U28" s="217">
        <f t="shared" si="12"/>
        <v>0</v>
      </c>
      <c r="V28" s="217"/>
      <c r="W28" s="217">
        <f t="shared" si="13"/>
        <v>2.2021480605707252E-3</v>
      </c>
      <c r="X28" s="222">
        <f t="shared" si="14"/>
        <v>2.2970577944844608E-3</v>
      </c>
    </row>
    <row r="29" spans="1:25" ht="20.100000000000001" customHeight="1">
      <c r="A29" s="16" t="s">
        <v>157</v>
      </c>
      <c r="B29" s="17">
        <v>363.024</v>
      </c>
      <c r="C29" s="26">
        <v>203.18400000000003</v>
      </c>
      <c r="D29" s="26">
        <v>207.45100000000002</v>
      </c>
      <c r="E29" s="26">
        <v>273.19799999999998</v>
      </c>
      <c r="F29" s="26">
        <v>203.52800000000002</v>
      </c>
      <c r="G29" s="26">
        <v>270.18599999999998</v>
      </c>
      <c r="H29" s="26">
        <v>266.21999999999997</v>
      </c>
      <c r="I29" s="26">
        <v>172.90099999999998</v>
      </c>
      <c r="J29" s="26">
        <v>228.36199999999999</v>
      </c>
      <c r="K29" s="26">
        <v>129.173</v>
      </c>
      <c r="L29" s="26">
        <v>110.798</v>
      </c>
      <c r="M29" s="26">
        <v>242.68199999999999</v>
      </c>
      <c r="N29" s="26">
        <v>287.589</v>
      </c>
      <c r="O29" s="39">
        <v>251.17000000000002</v>
      </c>
      <c r="P29" s="27">
        <f t="shared" si="15"/>
        <v>-0.12663558063764602</v>
      </c>
      <c r="R29" s="223">
        <f t="shared" si="10"/>
        <v>8.1830711970744142E-3</v>
      </c>
      <c r="S29" s="217">
        <f t="shared" si="9"/>
        <v>3.9707749925915201E-3</v>
      </c>
      <c r="T29" s="217">
        <f t="shared" si="11"/>
        <v>1.1572510824799035E-3</v>
      </c>
      <c r="U29" s="217">
        <f t="shared" si="12"/>
        <v>1.0006090730673379E-3</v>
      </c>
      <c r="V29" s="217"/>
      <c r="W29" s="217">
        <f t="shared" si="13"/>
        <v>2.4401479492156255E-3</v>
      </c>
      <c r="X29" s="222">
        <f t="shared" si="14"/>
        <v>2.2441373597906675E-3</v>
      </c>
    </row>
    <row r="30" spans="1:25" ht="20.100000000000001" customHeight="1">
      <c r="A30" s="16" t="s">
        <v>33</v>
      </c>
      <c r="B30" s="17">
        <v>1.143</v>
      </c>
      <c r="C30" s="26">
        <v>3.5670000000000002</v>
      </c>
      <c r="D30" s="26">
        <v>6.5949999999999998</v>
      </c>
      <c r="E30" s="26">
        <v>9.3510000000000009</v>
      </c>
      <c r="F30" s="26">
        <v>58.122999999999998</v>
      </c>
      <c r="G30" s="26">
        <v>14.290000000000001</v>
      </c>
      <c r="H30" s="26">
        <v>146.10399999999998</v>
      </c>
      <c r="I30" s="26">
        <v>93.693999999999974</v>
      </c>
      <c r="J30" s="26">
        <v>113.904</v>
      </c>
      <c r="K30" s="26">
        <v>97.296000000000006</v>
      </c>
      <c r="L30" s="26">
        <v>23.794</v>
      </c>
      <c r="M30" s="26">
        <v>93.54</v>
      </c>
      <c r="N30" s="26">
        <v>95.03</v>
      </c>
      <c r="O30" s="39">
        <v>227.55200000000002</v>
      </c>
      <c r="P30" s="27">
        <f t="shared" si="15"/>
        <v>1.39452804377565</v>
      </c>
      <c r="R30" s="223">
        <f t="shared" si="10"/>
        <v>2.57648265080437E-5</v>
      </c>
      <c r="S30" s="217">
        <f t="shared" si="9"/>
        <v>2.100122680084565E-4</v>
      </c>
      <c r="T30" s="217">
        <f t="shared" si="11"/>
        <v>8.7166746395117177E-4</v>
      </c>
      <c r="U30" s="217">
        <f t="shared" si="12"/>
        <v>2.1488196794675209E-4</v>
      </c>
      <c r="V30" s="217"/>
      <c r="W30" s="217">
        <f t="shared" si="13"/>
        <v>8.0631477425757204E-4</v>
      </c>
      <c r="X30" s="222">
        <f t="shared" si="14"/>
        <v>2.0331167913966077E-3</v>
      </c>
    </row>
    <row r="31" spans="1:25" ht="20.100000000000001" customHeight="1">
      <c r="A31" s="16" t="s">
        <v>34</v>
      </c>
      <c r="B31" s="17">
        <v>77.314000000000007</v>
      </c>
      <c r="C31" s="26">
        <v>89.034999999999997</v>
      </c>
      <c r="D31" s="26">
        <v>199.29500000000002</v>
      </c>
      <c r="E31" s="26">
        <v>109.16000000000001</v>
      </c>
      <c r="F31" s="26">
        <v>32.992999999999995</v>
      </c>
      <c r="G31" s="26">
        <v>233.41200000000001</v>
      </c>
      <c r="H31" s="26">
        <v>229.51499999999999</v>
      </c>
      <c r="I31" s="26">
        <v>322.18700000000001</v>
      </c>
      <c r="J31" s="26">
        <v>198.56400000000002</v>
      </c>
      <c r="K31" s="26">
        <v>198.286</v>
      </c>
      <c r="L31" s="26">
        <v>110.34700000000001</v>
      </c>
      <c r="M31" s="26">
        <v>132.898</v>
      </c>
      <c r="N31" s="26">
        <v>139.67400000000001</v>
      </c>
      <c r="O31" s="39">
        <v>191.75000000000003</v>
      </c>
      <c r="P31" s="27">
        <f t="shared" si="15"/>
        <v>0.37283961223993028</v>
      </c>
      <c r="R31" s="223">
        <f t="shared" si="10"/>
        <v>1.7427662262842439E-3</v>
      </c>
      <c r="S31" s="217">
        <f t="shared" si="9"/>
        <v>3.4303277467032786E-3</v>
      </c>
      <c r="T31" s="217">
        <f t="shared" si="11"/>
        <v>1.7764291929475212E-3</v>
      </c>
      <c r="U31" s="217">
        <f t="shared" si="12"/>
        <v>9.9653612326722099E-4</v>
      </c>
      <c r="V31" s="217"/>
      <c r="W31" s="217">
        <f t="shared" si="13"/>
        <v>1.1851121727838802E-3</v>
      </c>
      <c r="X31" s="222">
        <f t="shared" si="14"/>
        <v>1.7132354132255467E-3</v>
      </c>
    </row>
    <row r="32" spans="1:25" ht="20.100000000000001" customHeight="1">
      <c r="A32" s="16" t="s">
        <v>32</v>
      </c>
      <c r="B32" s="17">
        <v>22.917999999999999</v>
      </c>
      <c r="C32" s="26">
        <v>69.763999999999996</v>
      </c>
      <c r="D32" s="26">
        <v>61.784999999999997</v>
      </c>
      <c r="E32" s="26">
        <v>141.33799999999999</v>
      </c>
      <c r="F32" s="26">
        <v>137.46</v>
      </c>
      <c r="G32" s="26">
        <v>199.51500000000001</v>
      </c>
      <c r="H32" s="26">
        <v>229.64100000000002</v>
      </c>
      <c r="I32" s="26">
        <v>104.408</v>
      </c>
      <c r="J32" s="26">
        <v>293.88699999999994</v>
      </c>
      <c r="K32" s="26">
        <v>330.45599999999996</v>
      </c>
      <c r="L32" s="26">
        <v>173.06299999999999</v>
      </c>
      <c r="M32" s="26">
        <v>70.500999999999991</v>
      </c>
      <c r="N32" s="26">
        <v>166.48599999999999</v>
      </c>
      <c r="O32" s="39">
        <v>182.33099999999999</v>
      </c>
      <c r="P32" s="27">
        <f t="shared" si="15"/>
        <v>9.5173167713801757E-2</v>
      </c>
      <c r="R32" s="223">
        <f t="shared" si="10"/>
        <v>5.1660393168096721E-4</v>
      </c>
      <c r="S32" s="217">
        <f t="shared" si="9"/>
        <v>2.9321621869634151E-3</v>
      </c>
      <c r="T32" s="217">
        <f t="shared" si="11"/>
        <v>2.9605301704843812E-3</v>
      </c>
      <c r="U32" s="217">
        <f t="shared" si="12"/>
        <v>1.5629199806156491E-3</v>
      </c>
      <c r="V32" s="217"/>
      <c r="W32" s="217">
        <f t="shared" si="13"/>
        <v>1.4126078239192479E-3</v>
      </c>
      <c r="X32" s="222">
        <f t="shared" si="14"/>
        <v>1.6290791453915363E-3</v>
      </c>
    </row>
    <row r="33" spans="1:25" ht="20.100000000000001" customHeight="1">
      <c r="A33" s="16" t="s">
        <v>159</v>
      </c>
      <c r="B33" s="17">
        <v>111.28</v>
      </c>
      <c r="C33" s="26">
        <v>184.661</v>
      </c>
      <c r="D33" s="26">
        <v>138.22400000000002</v>
      </c>
      <c r="E33" s="26">
        <v>150.41900000000001</v>
      </c>
      <c r="F33" s="26">
        <v>95.421000000000006</v>
      </c>
      <c r="G33" s="26">
        <v>189.322</v>
      </c>
      <c r="H33" s="26">
        <v>67.858999999999995</v>
      </c>
      <c r="I33" s="26">
        <v>132.488</v>
      </c>
      <c r="J33" s="26">
        <v>185.87799999999999</v>
      </c>
      <c r="K33" s="26">
        <v>194.30799999999999</v>
      </c>
      <c r="L33" s="26">
        <v>107.81400000000001</v>
      </c>
      <c r="M33" s="26">
        <v>138.36600000000001</v>
      </c>
      <c r="N33" s="26">
        <v>99.552000000000007</v>
      </c>
      <c r="O33" s="39">
        <v>131.45500000000001</v>
      </c>
      <c r="P33" s="27">
        <f t="shared" si="15"/>
        <v>0.32046568627450983</v>
      </c>
      <c r="R33" s="223">
        <f t="shared" si="10"/>
        <v>2.5084076061374478E-3</v>
      </c>
      <c r="S33" s="217">
        <f t="shared" si="9"/>
        <v>2.782361273890623E-3</v>
      </c>
      <c r="T33" s="217">
        <f t="shared" si="11"/>
        <v>1.7407905935025517E-3</v>
      </c>
      <c r="U33" s="217">
        <f t="shared" si="12"/>
        <v>9.7366077549849257E-4</v>
      </c>
      <c r="V33" s="217"/>
      <c r="W33" s="217">
        <f t="shared" si="13"/>
        <v>8.4468324115426522E-4</v>
      </c>
      <c r="X33" s="222">
        <f t="shared" si="14"/>
        <v>1.1745155736404913E-3</v>
      </c>
    </row>
    <row r="34" spans="1:25" ht="20.100000000000001" customHeight="1">
      <c r="A34" s="16" t="s">
        <v>99</v>
      </c>
      <c r="B34" s="17">
        <v>57.364999999999995</v>
      </c>
      <c r="C34" s="26">
        <v>285.21000000000004</v>
      </c>
      <c r="D34" s="26">
        <v>433.52600000000001</v>
      </c>
      <c r="E34" s="26">
        <v>735.24899999999991</v>
      </c>
      <c r="F34" s="26">
        <v>375.87299999999999</v>
      </c>
      <c r="G34" s="26">
        <v>37.881</v>
      </c>
      <c r="H34" s="26">
        <v>87.330000000000013</v>
      </c>
      <c r="I34" s="26">
        <v>176.292</v>
      </c>
      <c r="J34" s="26">
        <v>57.443000000000005</v>
      </c>
      <c r="K34" s="26">
        <v>168.38500000000002</v>
      </c>
      <c r="L34" s="26">
        <v>9.4340000000000011</v>
      </c>
      <c r="M34" s="26">
        <v>99.667999999999992</v>
      </c>
      <c r="N34" s="26">
        <v>70.016000000000005</v>
      </c>
      <c r="O34" s="39">
        <v>125.48599999999999</v>
      </c>
      <c r="P34" s="27">
        <f t="shared" si="15"/>
        <v>0.792247486288848</v>
      </c>
      <c r="R34" s="223">
        <f t="shared" si="10"/>
        <v>1.2930877275887374E-3</v>
      </c>
      <c r="S34" s="217">
        <f t="shared" si="9"/>
        <v>5.5671621584523032E-4</v>
      </c>
      <c r="T34" s="217">
        <f t="shared" si="11"/>
        <v>1.5085484081300163E-3</v>
      </c>
      <c r="U34" s="217">
        <f t="shared" si="12"/>
        <v>8.519780136209378E-5</v>
      </c>
      <c r="V34" s="217"/>
      <c r="W34" s="217">
        <f t="shared" si="13"/>
        <v>5.9407487356011963E-4</v>
      </c>
      <c r="X34" s="222">
        <f t="shared" si="14"/>
        <v>1.1211841411422211E-3</v>
      </c>
    </row>
    <row r="35" spans="1:25" ht="20.100000000000001" customHeight="1" thickBot="1">
      <c r="A35" s="34" t="s">
        <v>58</v>
      </c>
      <c r="B35" s="40">
        <f t="shared" ref="B35:O35" si="16">B36-SUM(B24:B34)</f>
        <v>127.60800000000745</v>
      </c>
      <c r="C35" s="30">
        <f t="shared" si="16"/>
        <v>104.27599999999074</v>
      </c>
      <c r="D35" s="30">
        <f t="shared" si="16"/>
        <v>241.87600000000384</v>
      </c>
      <c r="E35" s="30">
        <f t="shared" si="16"/>
        <v>140.99500000002445</v>
      </c>
      <c r="F35" s="30">
        <f t="shared" si="16"/>
        <v>1170.1269999999931</v>
      </c>
      <c r="G35" s="30">
        <f t="shared" si="16"/>
        <v>176.8179999999993</v>
      </c>
      <c r="H35" s="30">
        <f t="shared" si="16"/>
        <v>166.77100000001519</v>
      </c>
      <c r="I35" s="30">
        <f t="shared" si="16"/>
        <v>705.6649999999936</v>
      </c>
      <c r="J35" s="30">
        <f t="shared" si="16"/>
        <v>345.86000000004424</v>
      </c>
      <c r="K35" s="30">
        <f t="shared" si="16"/>
        <v>2416.4519999999611</v>
      </c>
      <c r="L35" s="30">
        <f t="shared" si="16"/>
        <v>151.49300000000221</v>
      </c>
      <c r="M35" s="30"/>
      <c r="N35" s="30">
        <f t="shared" si="16"/>
        <v>490.84700000000885</v>
      </c>
      <c r="O35" s="41">
        <f t="shared" si="16"/>
        <v>403.09500000001572</v>
      </c>
      <c r="P35" s="31">
        <f t="shared" si="15"/>
        <v>-0.17877668601415828</v>
      </c>
      <c r="R35" s="223">
        <f t="shared" si="10"/>
        <v>2.8764636754493723E-3</v>
      </c>
      <c r="S35" s="230">
        <f t="shared" si="9"/>
        <v>2.5985968652707568E-3</v>
      </c>
      <c r="T35" s="217">
        <f t="shared" si="11"/>
        <v>2.1648809679737119E-2</v>
      </c>
      <c r="U35" s="217">
        <f t="shared" si="12"/>
        <v>1.368122802814062E-3</v>
      </c>
      <c r="V35" s="217"/>
      <c r="W35" s="217">
        <f t="shared" si="13"/>
        <v>4.164760475639415E-3</v>
      </c>
      <c r="X35" s="222">
        <f t="shared" si="14"/>
        <v>3.6015469564233561E-3</v>
      </c>
    </row>
    <row r="36" spans="1:25" ht="26.25" customHeight="1" thickBot="1">
      <c r="A36" s="320" t="s">
        <v>43</v>
      </c>
      <c r="B36" s="235">
        <v>44362.805999999997</v>
      </c>
      <c r="C36" s="236">
        <v>43617.645000000004</v>
      </c>
      <c r="D36" s="236">
        <v>48226.388000000014</v>
      </c>
      <c r="E36" s="236">
        <v>80230.286000000007</v>
      </c>
      <c r="F36" s="236">
        <v>77636.810000000041</v>
      </c>
      <c r="G36" s="236">
        <v>68043.643999999986</v>
      </c>
      <c r="H36" s="236">
        <v>61667.878000000019</v>
      </c>
      <c r="I36" s="236">
        <v>83889.503000000012</v>
      </c>
      <c r="J36" s="236">
        <v>95757.706999999995</v>
      </c>
      <c r="K36" s="236">
        <v>111620.54799999997</v>
      </c>
      <c r="L36" s="236">
        <v>110730.55699999997</v>
      </c>
      <c r="M36" s="236">
        <v>105989.42599999999</v>
      </c>
      <c r="N36" s="236">
        <v>117857.19800000003</v>
      </c>
      <c r="O36" s="238">
        <v>111922.73900000002</v>
      </c>
      <c r="P36" s="255">
        <f t="shared" si="15"/>
        <v>-5.035296189546281E-2</v>
      </c>
      <c r="Q36" s="2"/>
      <c r="R36" s="322">
        <f>SUM(R24:R35)</f>
        <v>1.0000000000000002</v>
      </c>
      <c r="S36" s="324">
        <f t="shared" ref="S36:Y36" si="17">SUM(S24:S35)</f>
        <v>1.0000000000000004</v>
      </c>
      <c r="T36" s="324">
        <f t="shared" si="17"/>
        <v>0.99999999999999989</v>
      </c>
      <c r="U36" s="324">
        <f t="shared" si="17"/>
        <v>1.0000000000000002</v>
      </c>
      <c r="V36" s="324"/>
      <c r="W36" s="324">
        <f t="shared" si="17"/>
        <v>0.99999999999999978</v>
      </c>
      <c r="X36" s="323">
        <f t="shared" si="17"/>
        <v>1.0000000000000002</v>
      </c>
      <c r="Y36">
        <f t="shared" si="17"/>
        <v>0</v>
      </c>
    </row>
    <row r="37" spans="1:25" ht="20.100000000000001" customHeight="1" thickBot="1"/>
    <row r="38" spans="1:25" ht="15" customHeight="1">
      <c r="A38" s="526" t="s">
        <v>20</v>
      </c>
      <c r="B38" s="531" t="s">
        <v>50</v>
      </c>
      <c r="C38" s="531"/>
      <c r="D38" s="531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32"/>
      <c r="P38" s="492" t="s">
        <v>175</v>
      </c>
    </row>
    <row r="39" spans="1:25" ht="15.75" customHeight="1">
      <c r="A39" s="527"/>
      <c r="B39" s="534" t="str">
        <f>B22</f>
        <v>jan - dez</v>
      </c>
      <c r="C39" s="534"/>
      <c r="D39" s="534"/>
      <c r="E39" s="534"/>
      <c r="F39" s="534"/>
      <c r="G39" s="534"/>
      <c r="H39" s="534"/>
      <c r="I39" s="534"/>
      <c r="J39" s="534"/>
      <c r="K39" s="534"/>
      <c r="L39" s="534"/>
      <c r="M39" s="534"/>
      <c r="N39" s="534"/>
      <c r="O39" s="535"/>
      <c r="P39" s="493"/>
    </row>
    <row r="40" spans="1:25" ht="21.75" customHeight="1" thickBot="1">
      <c r="A40" s="527"/>
      <c r="B40" s="178">
        <v>2010</v>
      </c>
      <c r="C40" s="63">
        <v>2011</v>
      </c>
      <c r="D40" s="63">
        <v>2012</v>
      </c>
      <c r="E40" s="64">
        <v>2013</v>
      </c>
      <c r="F40" s="64">
        <v>2014</v>
      </c>
      <c r="G40" s="64">
        <v>2015</v>
      </c>
      <c r="H40" s="64">
        <v>2016</v>
      </c>
      <c r="I40" s="64">
        <v>2017</v>
      </c>
      <c r="J40" s="64">
        <v>2018</v>
      </c>
      <c r="K40" s="64">
        <v>2019</v>
      </c>
      <c r="L40" s="64">
        <v>2020</v>
      </c>
      <c r="M40" s="64">
        <v>2021</v>
      </c>
      <c r="N40" s="64">
        <v>2022</v>
      </c>
      <c r="O40" s="97">
        <v>2023</v>
      </c>
      <c r="P40" s="494"/>
    </row>
    <row r="41" spans="1:25" ht="20.100000000000001" customHeight="1">
      <c r="A41" s="16" t="s">
        <v>40</v>
      </c>
      <c r="B41" s="52">
        <f t="shared" ref="B41:O41" si="18">(B24/B7)*10</f>
        <v>0.32124796689037216</v>
      </c>
      <c r="C41" s="56">
        <f t="shared" si="18"/>
        <v>0.31953132570545029</v>
      </c>
      <c r="D41" s="56">
        <f t="shared" si="18"/>
        <v>0.44143360350665822</v>
      </c>
      <c r="E41" s="56">
        <f t="shared" si="18"/>
        <v>0.59131273646557581</v>
      </c>
      <c r="F41" s="56">
        <f t="shared" si="18"/>
        <v>0.37928668847103192</v>
      </c>
      <c r="G41" s="56">
        <f t="shared" si="18"/>
        <v>0.37060425546009867</v>
      </c>
      <c r="H41" s="56">
        <f t="shared" si="18"/>
        <v>0.41134053324406794</v>
      </c>
      <c r="I41" s="56">
        <f t="shared" si="18"/>
        <v>0.45095812195082963</v>
      </c>
      <c r="J41" s="56">
        <f t="shared" si="18"/>
        <v>0.58388135534995678</v>
      </c>
      <c r="K41" s="56">
        <f t="shared" ref="K41" si="19">(K24/K7)*10</f>
        <v>0.4309691694895515</v>
      </c>
      <c r="L41" s="56">
        <f t="shared" ref="L41:N41" si="20">(L24/L7)*10</f>
        <v>0.46033011324990081</v>
      </c>
      <c r="M41" s="56"/>
      <c r="N41" s="56">
        <f t="shared" si="20"/>
        <v>0.46503360037287583</v>
      </c>
      <c r="O41" s="139">
        <f t="shared" si="18"/>
        <v>0.43742135728447329</v>
      </c>
      <c r="P41" s="49">
        <f>(O41-N41)/N41</f>
        <v>-5.9376877426195317E-2</v>
      </c>
    </row>
    <row r="42" spans="1:25" ht="20.100000000000001" customHeight="1">
      <c r="A42" s="16" t="s">
        <v>30</v>
      </c>
      <c r="B42" s="52">
        <f t="shared" ref="B42:O42" si="21">(B25/B8)*10</f>
        <v>3.3841213700670143</v>
      </c>
      <c r="C42" s="56">
        <f t="shared" si="21"/>
        <v>0.89911925995679409</v>
      </c>
      <c r="D42" s="56">
        <f t="shared" si="21"/>
        <v>2.4072158513313475</v>
      </c>
      <c r="E42" s="56">
        <f t="shared" si="21"/>
        <v>1.4503675563668659</v>
      </c>
      <c r="F42" s="56">
        <f t="shared" si="21"/>
        <v>2.2933800190728331</v>
      </c>
      <c r="G42" s="56">
        <f t="shared" si="21"/>
        <v>12.995817291696369</v>
      </c>
      <c r="H42" s="56">
        <f t="shared" si="21"/>
        <v>51.709454180154033</v>
      </c>
      <c r="I42" s="56">
        <f t="shared" si="21"/>
        <v>1.7128036847374772</v>
      </c>
      <c r="J42" s="56">
        <f t="shared" si="21"/>
        <v>32.812515582149096</v>
      </c>
      <c r="K42" s="56">
        <f t="shared" si="21"/>
        <v>32.778745233032971</v>
      </c>
      <c r="L42" s="56">
        <f t="shared" ref="L42:N42" si="22">(L25/L8)*10</f>
        <v>12.824481648571</v>
      </c>
      <c r="M42" s="56"/>
      <c r="N42" s="56">
        <f t="shared" si="22"/>
        <v>12.594889039758986</v>
      </c>
      <c r="O42" s="139">
        <f t="shared" si="21"/>
        <v>22.234279074607191</v>
      </c>
      <c r="P42" s="50">
        <f t="shared" ref="P42:P53" si="23">(O42-N42)/N42</f>
        <v>0.76534140193049793</v>
      </c>
    </row>
    <row r="43" spans="1:25" ht="20.100000000000001" customHeight="1">
      <c r="A43" s="16" t="s">
        <v>36</v>
      </c>
      <c r="B43" s="52"/>
      <c r="C43" s="56"/>
      <c r="D43" s="56"/>
      <c r="E43" s="56"/>
      <c r="F43" s="56">
        <f t="shared" ref="F43:O43" si="24">(F26/F9)*10</f>
        <v>1.7393821053545087</v>
      </c>
      <c r="G43" s="56"/>
      <c r="H43" s="56">
        <f t="shared" si="24"/>
        <v>2.8942845703906963</v>
      </c>
      <c r="I43" s="56">
        <f t="shared" si="24"/>
        <v>2.5615239174072753</v>
      </c>
      <c r="J43" s="56">
        <f t="shared" si="24"/>
        <v>2.3354893647860266</v>
      </c>
      <c r="K43" s="56">
        <f t="shared" si="24"/>
        <v>3.2909289802509494</v>
      </c>
      <c r="L43" s="56">
        <f t="shared" ref="L43:N43" si="25">(L26/L9)*10</f>
        <v>3.2061776361297332</v>
      </c>
      <c r="M43" s="56"/>
      <c r="N43" s="56">
        <f t="shared" si="25"/>
        <v>3.7947059779517329</v>
      </c>
      <c r="O43" s="139">
        <f t="shared" si="24"/>
        <v>4.1332962793434911</v>
      </c>
      <c r="P43" s="50">
        <f t="shared" si="23"/>
        <v>8.9227018735854452E-2</v>
      </c>
    </row>
    <row r="44" spans="1:25" ht="20.100000000000001" customHeight="1">
      <c r="A44" s="16" t="s">
        <v>156</v>
      </c>
      <c r="B44" s="52">
        <f t="shared" ref="B44:O44" si="26">(B27/B10)*10</f>
        <v>7.2808489135927248</v>
      </c>
      <c r="C44" s="56">
        <f t="shared" si="26"/>
        <v>5.3174800907594433</v>
      </c>
      <c r="D44" s="56">
        <f t="shared" si="26"/>
        <v>5.6543153244988096</v>
      </c>
      <c r="E44" s="56">
        <f t="shared" si="26"/>
        <v>6.7082421227197342</v>
      </c>
      <c r="F44" s="56">
        <f t="shared" si="26"/>
        <v>7.0174720064561678</v>
      </c>
      <c r="G44" s="56">
        <f t="shared" si="26"/>
        <v>7.0864126336334996</v>
      </c>
      <c r="H44" s="56">
        <f t="shared" si="26"/>
        <v>7.46937976401796</v>
      </c>
      <c r="I44" s="56">
        <f t="shared" si="26"/>
        <v>7.5268198561655844</v>
      </c>
      <c r="J44" s="56">
        <f t="shared" si="26"/>
        <v>6.8224701115501984</v>
      </c>
      <c r="K44" s="56">
        <f t="shared" si="26"/>
        <v>7.1128662647117729</v>
      </c>
      <c r="L44" s="56">
        <f t="shared" ref="L44:N44" si="27">(L27/L10)*10</f>
        <v>7.1328887443070919</v>
      </c>
      <c r="M44" s="56"/>
      <c r="N44" s="56">
        <f t="shared" si="27"/>
        <v>7.6408140701459848</v>
      </c>
      <c r="O44" s="139">
        <f t="shared" si="26"/>
        <v>8.2752278001018738</v>
      </c>
      <c r="P44" s="50">
        <f t="shared" si="23"/>
        <v>8.3029599219624495E-2</v>
      </c>
    </row>
    <row r="45" spans="1:25" ht="20.100000000000001" customHeight="1">
      <c r="A45" s="16" t="s">
        <v>151</v>
      </c>
      <c r="B45" s="52">
        <f t="shared" ref="B45:O45" si="28">(B28/B11)*10</f>
        <v>3.0224183332147181</v>
      </c>
      <c r="C45" s="56">
        <f t="shared" si="28"/>
        <v>3.2967431029464085</v>
      </c>
      <c r="D45" s="56">
        <f t="shared" si="28"/>
        <v>6.0789393939393941</v>
      </c>
      <c r="E45" s="56">
        <f t="shared" si="28"/>
        <v>1.0902568023959727</v>
      </c>
      <c r="F45" s="56">
        <f t="shared" si="28"/>
        <v>3.8582074916650324</v>
      </c>
      <c r="G45" s="56">
        <f t="shared" si="28"/>
        <v>6.76695291679005</v>
      </c>
      <c r="H45" s="56">
        <f t="shared" si="28"/>
        <v>138.76923076923077</v>
      </c>
      <c r="I45" s="56">
        <f t="shared" si="28"/>
        <v>18.090165392139426</v>
      </c>
      <c r="J45" s="56">
        <f t="shared" si="28"/>
        <v>19.323859386686607</v>
      </c>
      <c r="K45" s="56">
        <f t="shared" si="28"/>
        <v>134.03846153846155</v>
      </c>
      <c r="L45" s="56" t="e">
        <f t="shared" ref="L45:N45" si="29">(L28/L11)*10</f>
        <v>#DIV/0!</v>
      </c>
      <c r="M45" s="56"/>
      <c r="N45" s="56">
        <f t="shared" si="29"/>
        <v>47.753265869365237</v>
      </c>
      <c r="O45" s="139">
        <f t="shared" si="28"/>
        <v>28.140652364273198</v>
      </c>
      <c r="P45" s="50">
        <f t="shared" si="23"/>
        <v>-0.41070727096958531</v>
      </c>
    </row>
    <row r="46" spans="1:25" ht="20.100000000000001" customHeight="1">
      <c r="A46" s="16" t="s">
        <v>157</v>
      </c>
      <c r="B46" s="52">
        <f t="shared" ref="B46:O46" si="30">(B29/B12)*10</f>
        <v>3.1380928917818522</v>
      </c>
      <c r="C46" s="56">
        <f t="shared" si="30"/>
        <v>3.1477482222807485</v>
      </c>
      <c r="D46" s="56">
        <f t="shared" si="30"/>
        <v>3.1735864643250524</v>
      </c>
      <c r="E46" s="56">
        <f t="shared" si="30"/>
        <v>4.0321452291343816</v>
      </c>
      <c r="F46" s="56">
        <f t="shared" si="30"/>
        <v>3.5666619935511008</v>
      </c>
      <c r="G46" s="56">
        <f t="shared" si="30"/>
        <v>3.2536849710982652</v>
      </c>
      <c r="H46" s="56">
        <f t="shared" si="30"/>
        <v>2.0759837177747622</v>
      </c>
      <c r="I46" s="56">
        <f t="shared" si="30"/>
        <v>5.0260457544838815</v>
      </c>
      <c r="J46" s="56">
        <f t="shared" si="30"/>
        <v>5.4549841148508227</v>
      </c>
      <c r="K46" s="56">
        <f t="shared" si="30"/>
        <v>4.6685098847085191</v>
      </c>
      <c r="L46" s="56"/>
      <c r="M46" s="56"/>
      <c r="N46" s="56">
        <f t="shared" ref="N46" si="31">(N29/N12)*10</f>
        <v>6.342382674664786</v>
      </c>
      <c r="O46" s="139">
        <f t="shared" si="30"/>
        <v>6.1534127100788876</v>
      </c>
      <c r="P46" s="50">
        <f t="shared" si="23"/>
        <v>-2.9794790740198605E-2</v>
      </c>
    </row>
    <row r="47" spans="1:25" ht="20.100000000000001" customHeight="1">
      <c r="A47" s="16" t="s">
        <v>33</v>
      </c>
      <c r="B47" s="52">
        <f t="shared" ref="B47:O47" si="32">(B30/B13)*10</f>
        <v>16.098591549295776</v>
      </c>
      <c r="C47" s="56">
        <f t="shared" si="32"/>
        <v>23.313725490196081</v>
      </c>
      <c r="D47" s="56">
        <f t="shared" si="32"/>
        <v>30.114155251141554</v>
      </c>
      <c r="E47" s="56">
        <f t="shared" si="32"/>
        <v>39.96153846153846</v>
      </c>
      <c r="F47" s="56">
        <f t="shared" si="32"/>
        <v>33.251144164759722</v>
      </c>
      <c r="G47" s="56">
        <f t="shared" si="32"/>
        <v>11.809917355371899</v>
      </c>
      <c r="H47" s="56">
        <f t="shared" si="32"/>
        <v>73.56696878147028</v>
      </c>
      <c r="I47" s="56">
        <f t="shared" si="32"/>
        <v>99.674468085106369</v>
      </c>
      <c r="J47" s="56">
        <f t="shared" si="32"/>
        <v>67.398816568047337</v>
      </c>
      <c r="K47" s="56">
        <f t="shared" si="32"/>
        <v>38.609523809523814</v>
      </c>
      <c r="L47" s="56">
        <f t="shared" ref="L47:N47" si="33">(L30/L13)*10</f>
        <v>26.176017601760179</v>
      </c>
      <c r="M47" s="56"/>
      <c r="N47" s="56">
        <f t="shared" si="33"/>
        <v>23.87088671188144</v>
      </c>
      <c r="O47" s="139">
        <f t="shared" si="32"/>
        <v>85.48159278737792</v>
      </c>
      <c r="P47" s="50">
        <f t="shared" si="23"/>
        <v>2.5809977995006994</v>
      </c>
    </row>
    <row r="48" spans="1:25" ht="20.100000000000001" customHeight="1">
      <c r="A48" s="16" t="s">
        <v>34</v>
      </c>
      <c r="B48" s="52">
        <f t="shared" ref="B48:O48" si="34">(B31/B14)*10</f>
        <v>3.7760195360195365</v>
      </c>
      <c r="C48" s="56">
        <f t="shared" si="34"/>
        <v>3.2085840931204723</v>
      </c>
      <c r="D48" s="56">
        <f t="shared" si="34"/>
        <v>5.193219720658746</v>
      </c>
      <c r="E48" s="56">
        <f t="shared" si="34"/>
        <v>5.721473871796217</v>
      </c>
      <c r="F48" s="56">
        <f t="shared" si="34"/>
        <v>6.3096194301013577</v>
      </c>
      <c r="G48" s="56">
        <f t="shared" si="34"/>
        <v>3.4140034226038112</v>
      </c>
      <c r="H48" s="56">
        <f t="shared" si="34"/>
        <v>3.3870753519671792</v>
      </c>
      <c r="I48" s="56">
        <f t="shared" si="34"/>
        <v>8.0953541546269996</v>
      </c>
      <c r="J48" s="56">
        <f t="shared" si="34"/>
        <v>7.6238817431368799</v>
      </c>
      <c r="K48" s="56">
        <f t="shared" si="34"/>
        <v>5.2931315234510565</v>
      </c>
      <c r="L48" s="56">
        <f t="shared" ref="L48:N48" si="35">(L31/L14)*10</f>
        <v>13.491502628683214</v>
      </c>
      <c r="M48" s="56"/>
      <c r="N48" s="56">
        <f t="shared" si="35"/>
        <v>7.8574482448244831</v>
      </c>
      <c r="O48" s="139">
        <f t="shared" si="34"/>
        <v>7.7877507919746574</v>
      </c>
      <c r="P48" s="50">
        <f t="shared" si="23"/>
        <v>-8.8702401438958047E-3</v>
      </c>
    </row>
    <row r="49" spans="1:16" ht="20.100000000000001" customHeight="1">
      <c r="A49" s="16" t="s">
        <v>32</v>
      </c>
      <c r="B49" s="52">
        <f t="shared" ref="B49:O49" si="36">(B32/B15)*10</f>
        <v>5.5720884998784337</v>
      </c>
      <c r="C49" s="56">
        <f t="shared" si="36"/>
        <v>3.1867348803215783</v>
      </c>
      <c r="D49" s="56">
        <f t="shared" si="36"/>
        <v>7.2636962144368677</v>
      </c>
      <c r="E49" s="56">
        <f t="shared" si="36"/>
        <v>6.144863266814486</v>
      </c>
      <c r="F49" s="56">
        <f t="shared" si="36"/>
        <v>5.0335054377677686</v>
      </c>
      <c r="G49" s="56">
        <f t="shared" si="36"/>
        <v>3.2638888888888893</v>
      </c>
      <c r="H49" s="56">
        <f t="shared" si="36"/>
        <v>5.3821688893055528</v>
      </c>
      <c r="I49" s="56">
        <f t="shared" si="36"/>
        <v>4.5598986766825353</v>
      </c>
      <c r="J49" s="56">
        <f t="shared" si="36"/>
        <v>5.5681508147025385</v>
      </c>
      <c r="K49" s="56">
        <f t="shared" si="36"/>
        <v>5.4064100256859131</v>
      </c>
      <c r="L49" s="56">
        <f t="shared" ref="L49:N49" si="37">(L32/L15)*10</f>
        <v>5.81685264856144</v>
      </c>
      <c r="M49" s="56"/>
      <c r="N49" s="56">
        <f t="shared" si="37"/>
        <v>25.240448756822317</v>
      </c>
      <c r="O49" s="139">
        <f t="shared" si="36"/>
        <v>32.887987012987011</v>
      </c>
      <c r="P49" s="50">
        <f t="shared" si="23"/>
        <v>0.30298741238099491</v>
      </c>
    </row>
    <row r="50" spans="1:16" ht="20.100000000000001" customHeight="1">
      <c r="A50" s="16" t="s">
        <v>159</v>
      </c>
      <c r="B50" s="52">
        <f t="shared" ref="B50:O50" si="38">(B33/B16)*10</f>
        <v>2.7890423318880169</v>
      </c>
      <c r="C50" s="56">
        <f t="shared" si="38"/>
        <v>2.4556637144604911</v>
      </c>
      <c r="D50" s="56">
        <f t="shared" si="38"/>
        <v>3.2667029045447031</v>
      </c>
      <c r="E50" s="56">
        <f t="shared" si="38"/>
        <v>3.2092125194683288</v>
      </c>
      <c r="F50" s="56">
        <f t="shared" si="38"/>
        <v>3.0372409841805399</v>
      </c>
      <c r="G50" s="56">
        <f t="shared" si="38"/>
        <v>5.2136149588301715</v>
      </c>
      <c r="H50" s="56">
        <f t="shared" si="38"/>
        <v>6.8537521462478521</v>
      </c>
      <c r="I50" s="56">
        <f t="shared" si="38"/>
        <v>4.5234729762026706</v>
      </c>
      <c r="J50" s="56">
        <f t="shared" si="38"/>
        <v>6.6740152956805856</v>
      </c>
      <c r="K50" s="56">
        <f t="shared" si="38"/>
        <v>4.4150874801181548</v>
      </c>
      <c r="L50" s="56">
        <f t="shared" ref="L50:N50" si="39">(L33/L16)*10</f>
        <v>5.2448920023350842</v>
      </c>
      <c r="M50" s="56"/>
      <c r="N50" s="56">
        <f t="shared" si="39"/>
        <v>5.6929147366615211</v>
      </c>
      <c r="O50" s="139">
        <f t="shared" si="38"/>
        <v>5.4640867902568804</v>
      </c>
      <c r="P50" s="50">
        <f t="shared" si="23"/>
        <v>-4.0195217562459341E-2</v>
      </c>
    </row>
    <row r="51" spans="1:16" ht="20.100000000000001" customHeight="1">
      <c r="A51" s="16" t="s">
        <v>99</v>
      </c>
      <c r="B51" s="52">
        <f t="shared" ref="B51:O51" si="40">(B34/B17)*10</f>
        <v>1.790083005679336</v>
      </c>
      <c r="C51" s="56">
        <f t="shared" si="40"/>
        <v>0.66297995787946828</v>
      </c>
      <c r="D51" s="56">
        <f t="shared" si="40"/>
        <v>1.0867001890017998</v>
      </c>
      <c r="E51" s="56">
        <f t="shared" si="40"/>
        <v>1.2888839415623343</v>
      </c>
      <c r="F51" s="56">
        <f t="shared" si="40"/>
        <v>0.83327901888147704</v>
      </c>
      <c r="G51" s="56">
        <f t="shared" si="40"/>
        <v>1.9635600248807794</v>
      </c>
      <c r="H51" s="56">
        <f t="shared" si="40"/>
        <v>1.4262383433228274</v>
      </c>
      <c r="I51" s="56">
        <f t="shared" si="40"/>
        <v>0.9258498721187326</v>
      </c>
      <c r="J51" s="56">
        <f t="shared" si="40"/>
        <v>1.3025032878327514</v>
      </c>
      <c r="K51" s="56">
        <f t="shared" si="40"/>
        <v>1.0318530275083191</v>
      </c>
      <c r="L51" s="56">
        <f t="shared" ref="L51:N51" si="41">(L34/L17)*10</f>
        <v>1.996191282268303</v>
      </c>
      <c r="M51" s="56"/>
      <c r="N51" s="56">
        <f t="shared" si="41"/>
        <v>2.2847446565508243</v>
      </c>
      <c r="O51" s="139">
        <f t="shared" si="40"/>
        <v>3.750552932034191</v>
      </c>
      <c r="P51" s="50">
        <f t="shared" si="23"/>
        <v>0.64156327985300177</v>
      </c>
    </row>
    <row r="52" spans="1:16" ht="20.100000000000001" customHeight="1" thickBot="1">
      <c r="A52" s="34" t="s">
        <v>58</v>
      </c>
      <c r="B52" s="52">
        <f t="shared" ref="B52:O52" si="42">(B35/B18)*10</f>
        <v>2.0355074891136611</v>
      </c>
      <c r="C52" s="57">
        <f t="shared" si="42"/>
        <v>6.3933782955199998</v>
      </c>
      <c r="D52" s="57">
        <f t="shared" si="42"/>
        <v>1.7973991231324107</v>
      </c>
      <c r="E52" s="57">
        <f t="shared" si="42"/>
        <v>0.96106525251022912</v>
      </c>
      <c r="F52" s="57">
        <f t="shared" si="42"/>
        <v>0.49337993932506174</v>
      </c>
      <c r="G52" s="57">
        <f t="shared" si="42"/>
        <v>1.4423760890129107</v>
      </c>
      <c r="H52" s="57">
        <f t="shared" si="42"/>
        <v>7.8784486016660313</v>
      </c>
      <c r="I52" s="57">
        <f t="shared" si="42"/>
        <v>0.60758446290638868</v>
      </c>
      <c r="J52" s="57">
        <f t="shared" si="42"/>
        <v>1.6576004907715061</v>
      </c>
      <c r="K52" s="57">
        <f t="shared" si="42"/>
        <v>0.36625278446311849</v>
      </c>
      <c r="L52" s="57">
        <f t="shared" ref="L52:N52" si="43">(L35/L18)*10</f>
        <v>2.2218588211150743</v>
      </c>
      <c r="M52" s="57"/>
      <c r="N52" s="57">
        <f t="shared" si="43"/>
        <v>6.7781567609442543</v>
      </c>
      <c r="O52" s="387">
        <f t="shared" si="42"/>
        <v>4.5449369158130057</v>
      </c>
      <c r="P52" s="50">
        <f t="shared" si="23"/>
        <v>-0.3294730298949507</v>
      </c>
    </row>
    <row r="53" spans="1:16" ht="25.5" customHeight="1" thickBot="1">
      <c r="A53" s="257" t="s">
        <v>43</v>
      </c>
      <c r="B53" s="317">
        <f t="shared" ref="B53:E53" si="44">(B36/B19)*10</f>
        <v>0.33164247485595494</v>
      </c>
      <c r="C53" s="318">
        <f t="shared" si="44"/>
        <v>0.33045610882802673</v>
      </c>
      <c r="D53" s="318">
        <f t="shared" si="44"/>
        <v>0.45642245037903273</v>
      </c>
      <c r="E53" s="318">
        <f t="shared" si="44"/>
        <v>0.60354928745855529</v>
      </c>
      <c r="F53" s="318">
        <f>(F36/F19)*10</f>
        <v>0.38760044775782015</v>
      </c>
      <c r="G53" s="318">
        <f t="shared" ref="G53:H53" si="45">(G36/G19)*10</f>
        <v>0.38081591563200967</v>
      </c>
      <c r="H53" s="318">
        <f t="shared" si="45"/>
        <v>0.42543131144083357</v>
      </c>
      <c r="I53" s="318">
        <f t="shared" ref="I53:O53" si="46">(I36/I19)*10</f>
        <v>0.46743622388639439</v>
      </c>
      <c r="J53" s="318">
        <f t="shared" si="46"/>
        <v>0.60117553097231147</v>
      </c>
      <c r="K53" s="318">
        <f t="shared" ref="K53" si="47">(K36/K19)*10</f>
        <v>0.43983971503002806</v>
      </c>
      <c r="L53" s="318">
        <f t="shared" ref="L53:N53" si="48">(L36/L19)*10</f>
        <v>0.46979874123421173</v>
      </c>
      <c r="M53" s="318"/>
      <c r="N53" s="318">
        <f t="shared" si="48"/>
        <v>0.47927271105382974</v>
      </c>
      <c r="O53" s="319">
        <f t="shared" si="46"/>
        <v>0.45219138899015904</v>
      </c>
      <c r="P53" s="237">
        <f t="shared" si="23"/>
        <v>-5.6505036567018413E-2</v>
      </c>
    </row>
    <row r="54" spans="1:16" ht="20.100000000000001" customHeight="1"/>
    <row r="55" spans="1:16" ht="20.100000000000001" customHeight="1"/>
    <row r="56" spans="1:16" ht="20.100000000000001" customHeight="1"/>
    <row r="57" spans="1:16" ht="20.100000000000001" customHeight="1"/>
    <row r="58" spans="1:16" ht="20.100000000000001" customHeight="1"/>
    <row r="59" spans="1:16" ht="20.100000000000001" customHeight="1"/>
    <row r="60" spans="1:16" ht="20.100000000000001" customHeight="1"/>
    <row r="61" spans="1:16" ht="20.100000000000001" customHeight="1"/>
    <row r="62" spans="1:16" ht="20.100000000000001" customHeight="1"/>
    <row r="63" spans="1:16" ht="20.100000000000001" customHeight="1"/>
    <row r="64" spans="1:1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6.25" customHeight="1"/>
  </sheetData>
  <mergeCells count="16">
    <mergeCell ref="R4:X4"/>
    <mergeCell ref="R5:X5"/>
    <mergeCell ref="R21:X21"/>
    <mergeCell ref="R22:X22"/>
    <mergeCell ref="P38:P40"/>
    <mergeCell ref="B39:O39"/>
    <mergeCell ref="B5:O5"/>
    <mergeCell ref="B21:O21"/>
    <mergeCell ref="P21:P23"/>
    <mergeCell ref="A21:A23"/>
    <mergeCell ref="A38:A40"/>
    <mergeCell ref="A4:A6"/>
    <mergeCell ref="B4:O4"/>
    <mergeCell ref="B22:O22"/>
    <mergeCell ref="P4:P6"/>
    <mergeCell ref="B38:O3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ignoredErrors>
    <ignoredError sqref="N35:O35 B35:K3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5" id="{AC05A15A-C432-4794-90B3-D23F9641EC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P7:P18</xm:sqref>
        </x14:conditionalFormatting>
        <x14:conditionalFormatting xmlns:xm="http://schemas.microsoft.com/office/excel/2006/main">
          <x14:cfRule type="iconSet" priority="86" id="{E6BAE863-A380-4E40-97A9-4143C77F0A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P19</xm:sqref>
        </x14:conditionalFormatting>
        <x14:conditionalFormatting xmlns:xm="http://schemas.microsoft.com/office/excel/2006/main">
          <x14:cfRule type="iconSet" priority="1" id="{D9829305-86DC-43AC-9726-5F6A76D9223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P24:P35</xm:sqref>
        </x14:conditionalFormatting>
        <x14:conditionalFormatting xmlns:xm="http://schemas.microsoft.com/office/excel/2006/main">
          <x14:cfRule type="iconSet" priority="2" id="{35E76147-4AE7-4E53-B50A-028D3729473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P36</xm:sqref>
        </x14:conditionalFormatting>
        <x14:conditionalFormatting xmlns:xm="http://schemas.microsoft.com/office/excel/2006/main">
          <x14:cfRule type="iconSet" priority="10" id="{3496F822-35CA-4172-90C2-5F7F48B95D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P41:P52</xm:sqref>
        </x14:conditionalFormatting>
        <x14:conditionalFormatting xmlns:xm="http://schemas.microsoft.com/office/excel/2006/main">
          <x14:cfRule type="iconSet" priority="7" id="{8306BD79-46FE-4249-91EA-1F4F80DCCB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P53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22"/>
  <sheetViews>
    <sheetView showGridLines="0" workbookViewId="0">
      <selection activeCell="J8" sqref="J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15" width="9.140625" customWidth="1"/>
    <col min="18" max="18" width="11" customWidth="1"/>
    <col min="19" max="19" width="2.140625" customWidth="1"/>
    <col min="20" max="21" width="9.140625" customWidth="1"/>
    <col min="26" max="26" width="9.140625" customWidth="1"/>
    <col min="27" max="27" width="2" customWidth="1"/>
    <col min="28" max="35" width="9.140625" customWidth="1"/>
    <col min="38" max="38" width="11" customWidth="1"/>
  </cols>
  <sheetData>
    <row r="1" spans="1:27" ht="15.75">
      <c r="A1" s="10" t="s">
        <v>72</v>
      </c>
    </row>
    <row r="2" spans="1:27" ht="15.75" thickBot="1"/>
    <row r="3" spans="1:27" ht="15" customHeight="1">
      <c r="A3" s="481" t="s">
        <v>71</v>
      </c>
      <c r="B3" s="462"/>
      <c r="C3" s="462"/>
      <c r="D3" s="530" t="s">
        <v>18</v>
      </c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2"/>
      <c r="R3" s="492" t="s">
        <v>175</v>
      </c>
      <c r="T3" s="502" t="s">
        <v>116</v>
      </c>
      <c r="U3" s="496"/>
      <c r="V3" s="496"/>
      <c r="W3" s="496"/>
      <c r="X3" s="496"/>
      <c r="Y3" s="496"/>
      <c r="Z3" s="504"/>
    </row>
    <row r="4" spans="1:27" ht="15.75" customHeight="1">
      <c r="A4" s="490"/>
      <c r="B4" s="463"/>
      <c r="C4" s="463"/>
      <c r="D4" s="533" t="s">
        <v>67</v>
      </c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5"/>
      <c r="R4" s="493"/>
      <c r="T4" s="505" t="s">
        <v>67</v>
      </c>
      <c r="U4" s="499"/>
      <c r="V4" s="499"/>
      <c r="W4" s="499"/>
      <c r="X4" s="499"/>
      <c r="Y4" s="499"/>
      <c r="Z4" s="507"/>
    </row>
    <row r="5" spans="1:27" ht="21.75" customHeight="1" thickBot="1">
      <c r="A5" s="490"/>
      <c r="B5" s="463"/>
      <c r="C5" s="463"/>
      <c r="D5" s="61">
        <v>2010</v>
      </c>
      <c r="E5" s="62">
        <v>2011</v>
      </c>
      <c r="F5" s="62">
        <v>2012</v>
      </c>
      <c r="G5" s="59">
        <v>2013</v>
      </c>
      <c r="H5" s="59">
        <v>2014</v>
      </c>
      <c r="I5" s="59">
        <v>2015</v>
      </c>
      <c r="J5" s="59">
        <v>2016</v>
      </c>
      <c r="K5" s="59">
        <v>2017</v>
      </c>
      <c r="L5" s="59">
        <v>2018</v>
      </c>
      <c r="M5" s="59">
        <v>2019</v>
      </c>
      <c r="N5" s="59">
        <v>2020</v>
      </c>
      <c r="O5" s="59">
        <v>2021</v>
      </c>
      <c r="P5" s="59">
        <v>2022</v>
      </c>
      <c r="Q5" s="60">
        <v>2023</v>
      </c>
      <c r="R5" s="494"/>
      <c r="T5" s="65">
        <v>2010</v>
      </c>
      <c r="U5" s="62">
        <v>2015</v>
      </c>
      <c r="V5" s="62">
        <v>2019</v>
      </c>
      <c r="W5" s="62">
        <v>2020</v>
      </c>
      <c r="X5" s="62">
        <v>2021</v>
      </c>
      <c r="Y5" s="62">
        <v>2022</v>
      </c>
      <c r="Z5" s="253">
        <v>2023</v>
      </c>
    </row>
    <row r="6" spans="1:27" ht="20.100000000000001" customHeight="1">
      <c r="A6" s="85" t="s">
        <v>44</v>
      </c>
      <c r="B6" s="2"/>
      <c r="C6" s="2"/>
      <c r="D6" s="17">
        <v>71942.35000000002</v>
      </c>
      <c r="E6" s="26">
        <v>62123.989999999991</v>
      </c>
      <c r="F6" s="26">
        <v>57214.639999999992</v>
      </c>
      <c r="G6" s="26">
        <v>50822.59</v>
      </c>
      <c r="H6" s="26">
        <v>56813.870000000017</v>
      </c>
      <c r="I6" s="26">
        <v>50738.62999999999</v>
      </c>
      <c r="J6" s="26">
        <v>54885.900000000009</v>
      </c>
      <c r="K6" s="26">
        <v>47194.369999999995</v>
      </c>
      <c r="L6" s="26">
        <v>42157.25</v>
      </c>
      <c r="M6" s="26">
        <v>43981.510000000009</v>
      </c>
      <c r="N6" s="26">
        <v>39834.05999999999</v>
      </c>
      <c r="O6" s="26"/>
      <c r="P6" s="26">
        <v>54354.319999999992</v>
      </c>
      <c r="Q6" s="39">
        <v>61955.719999999987</v>
      </c>
      <c r="R6" s="24">
        <f>(Q6-P6)/P6</f>
        <v>0.13984904971674736</v>
      </c>
      <c r="S6" s="2"/>
      <c r="T6" s="223">
        <f>D6/D8</f>
        <v>0.99918126478271929</v>
      </c>
      <c r="U6" s="217">
        <f>I6/I8</f>
        <v>0.99997043760037663</v>
      </c>
      <c r="V6" s="217">
        <f>M6/M8</f>
        <v>0.99784375138253789</v>
      </c>
      <c r="W6" s="217">
        <f>N6/N8</f>
        <v>0.99601982735082228</v>
      </c>
      <c r="X6" s="217" t="e">
        <f>O6/O8</f>
        <v>#DIV/0!</v>
      </c>
      <c r="Y6" s="217">
        <f>P6/P8</f>
        <v>0.99814251901599593</v>
      </c>
      <c r="Z6" s="222">
        <f>Q6/Q8</f>
        <v>0.99806961033772557</v>
      </c>
    </row>
    <row r="7" spans="1:27" ht="20.100000000000001" customHeight="1" thickBot="1">
      <c r="A7" s="85" t="s">
        <v>49</v>
      </c>
      <c r="B7" s="2"/>
      <c r="C7" s="2"/>
      <c r="D7" s="17">
        <v>58.95</v>
      </c>
      <c r="E7" s="26">
        <v>5.74</v>
      </c>
      <c r="F7" s="26">
        <v>2.2999999999999998</v>
      </c>
      <c r="G7" s="26">
        <v>13.459999999999999</v>
      </c>
      <c r="H7" s="26">
        <v>166.01</v>
      </c>
      <c r="I7" s="26">
        <v>1.5000000000000002</v>
      </c>
      <c r="J7" s="26">
        <v>9.1699999999999982</v>
      </c>
      <c r="K7" s="26">
        <v>8.2699999999999978</v>
      </c>
      <c r="L7" s="26">
        <v>52.360000000000014</v>
      </c>
      <c r="M7" s="26">
        <v>95.039999999999992</v>
      </c>
      <c r="N7" s="26">
        <v>159.18</v>
      </c>
      <c r="O7" s="26"/>
      <c r="P7" s="26">
        <v>101.15</v>
      </c>
      <c r="Q7" s="39">
        <v>119.82999999999997</v>
      </c>
      <c r="R7" s="31">
        <f>(Q7-P7)/P7</f>
        <v>0.18467622343054832</v>
      </c>
      <c r="T7" s="223">
        <f>D7/D8</f>
        <v>8.1873521728079894E-4</v>
      </c>
      <c r="U7" s="230">
        <f>I7/I8</f>
        <v>2.9562399623335622E-5</v>
      </c>
      <c r="V7" s="230">
        <f>M7/M8</f>
        <v>2.1562486174621191E-3</v>
      </c>
      <c r="W7" s="230">
        <f>N7/N8</f>
        <v>3.9801726491777122E-3</v>
      </c>
      <c r="X7" s="230" t="e">
        <f>O7/O8</f>
        <v>#DIV/0!</v>
      </c>
      <c r="Y7" s="230">
        <f>P7/P8</f>
        <v>1.8574809840039947E-3</v>
      </c>
      <c r="Z7" s="312">
        <f>Q7/Q8</f>
        <v>1.930389662274438E-3</v>
      </c>
    </row>
    <row r="8" spans="1:27" ht="26.25" customHeight="1" thickBot="1">
      <c r="A8" s="257" t="s">
        <v>27</v>
      </c>
      <c r="B8" s="325"/>
      <c r="C8" s="326"/>
      <c r="D8" s="235">
        <v>72001.300000000017</v>
      </c>
      <c r="E8" s="236">
        <v>62129.729999999989</v>
      </c>
      <c r="F8" s="236">
        <v>57216.939999999995</v>
      </c>
      <c r="G8" s="236">
        <v>50836.049999999996</v>
      </c>
      <c r="H8" s="236">
        <v>56979.880000000019</v>
      </c>
      <c r="I8" s="236">
        <v>50740.12999999999</v>
      </c>
      <c r="J8" s="236">
        <v>54895.070000000007</v>
      </c>
      <c r="K8" s="236">
        <v>47202.639999999992</v>
      </c>
      <c r="L8" s="236">
        <v>42209.61</v>
      </c>
      <c r="M8" s="236">
        <v>44076.55000000001</v>
      </c>
      <c r="N8" s="236">
        <v>39993.239999999991</v>
      </c>
      <c r="O8" s="236"/>
      <c r="P8" s="236">
        <v>54455.469999999994</v>
      </c>
      <c r="Q8" s="238">
        <v>62075.549999999988</v>
      </c>
      <c r="R8" s="255">
        <f>(Q8-P8)/P8</f>
        <v>0.13993231533948738</v>
      </c>
      <c r="S8" s="2"/>
      <c r="T8" s="321">
        <f>SUM(T6:T7)</f>
        <v>1</v>
      </c>
      <c r="U8" s="259">
        <f t="shared" ref="U8:V8" si="0">SUM(U6:U7)</f>
        <v>1</v>
      </c>
      <c r="V8" s="259">
        <f t="shared" si="0"/>
        <v>1</v>
      </c>
      <c r="W8" s="259">
        <f>SUM(W6:W7)</f>
        <v>1</v>
      </c>
      <c r="X8" s="259" t="e">
        <f>SUM(X6:X7)</f>
        <v>#DIV/0!</v>
      </c>
      <c r="Y8" s="259">
        <f t="shared" ref="Y8:Z8" si="1">SUM(Y6:Y7)</f>
        <v>0.99999999999999989</v>
      </c>
      <c r="Z8" s="260">
        <f t="shared" si="1"/>
        <v>1</v>
      </c>
      <c r="AA8" s="2"/>
    </row>
    <row r="9" spans="1:27" ht="18.75" customHeight="1" thickBot="1"/>
    <row r="10" spans="1:27" ht="15" customHeight="1">
      <c r="A10" s="481" t="s">
        <v>71</v>
      </c>
      <c r="B10" s="462"/>
      <c r="C10" s="462"/>
      <c r="D10" s="530">
        <v>1000</v>
      </c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2"/>
      <c r="R10" s="492" t="s">
        <v>176</v>
      </c>
      <c r="T10" s="502" t="s">
        <v>116</v>
      </c>
      <c r="U10" s="496"/>
      <c r="V10" s="496"/>
      <c r="W10" s="496"/>
      <c r="X10" s="496"/>
      <c r="Y10" s="496"/>
      <c r="Z10" s="504"/>
    </row>
    <row r="11" spans="1:27" ht="15.75" customHeight="1">
      <c r="A11" s="490"/>
      <c r="B11" s="463"/>
      <c r="C11" s="463"/>
      <c r="D11" s="533" t="str">
        <f>D4</f>
        <v>jan - dez</v>
      </c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5"/>
      <c r="R11" s="493"/>
      <c r="T11" s="505" t="s">
        <v>67</v>
      </c>
      <c r="U11" s="499"/>
      <c r="V11" s="499"/>
      <c r="W11" s="499"/>
      <c r="X11" s="499"/>
      <c r="Y11" s="499"/>
      <c r="Z11" s="507"/>
    </row>
    <row r="12" spans="1:27" ht="21.75" customHeight="1" thickBot="1">
      <c r="A12" s="490"/>
      <c r="B12" s="463"/>
      <c r="C12" s="463"/>
      <c r="D12" s="61">
        <v>2010</v>
      </c>
      <c r="E12" s="62">
        <v>2011</v>
      </c>
      <c r="F12" s="62">
        <v>2012</v>
      </c>
      <c r="G12" s="59">
        <v>2013</v>
      </c>
      <c r="H12" s="59">
        <v>2014</v>
      </c>
      <c r="I12" s="59">
        <v>2015</v>
      </c>
      <c r="J12" s="59">
        <v>2016</v>
      </c>
      <c r="K12" s="59">
        <v>2017</v>
      </c>
      <c r="L12" s="59">
        <v>2018</v>
      </c>
      <c r="M12" s="59">
        <v>2019</v>
      </c>
      <c r="N12" s="59">
        <v>2020</v>
      </c>
      <c r="O12" s="59">
        <v>2021</v>
      </c>
      <c r="P12" s="59">
        <v>2022</v>
      </c>
      <c r="Q12" s="60">
        <v>2023</v>
      </c>
      <c r="R12" s="494"/>
      <c r="T12" s="65">
        <v>2010</v>
      </c>
      <c r="U12" s="62">
        <v>2015</v>
      </c>
      <c r="V12" s="62">
        <v>2019</v>
      </c>
      <c r="W12" s="62">
        <v>2020</v>
      </c>
      <c r="X12" s="62">
        <v>2021</v>
      </c>
      <c r="Y12" s="62">
        <v>2022</v>
      </c>
      <c r="Z12" s="253">
        <v>2023</v>
      </c>
    </row>
    <row r="13" spans="1:27" ht="20.100000000000001" customHeight="1">
      <c r="A13" s="85" t="s">
        <v>44</v>
      </c>
      <c r="B13" s="2"/>
      <c r="C13" s="2"/>
      <c r="D13" s="17">
        <v>21512.993000000002</v>
      </c>
      <c r="E13" s="26">
        <v>21264.949000000004</v>
      </c>
      <c r="F13" s="26">
        <v>22030.966000000008</v>
      </c>
      <c r="G13" s="26">
        <v>20627.32</v>
      </c>
      <c r="H13" s="26">
        <v>24055.013999999996</v>
      </c>
      <c r="I13" s="26">
        <v>24672.887999999999</v>
      </c>
      <c r="J13" s="26">
        <v>23067.454000000002</v>
      </c>
      <c r="K13" s="26">
        <v>22556.628000000001</v>
      </c>
      <c r="L13" s="26">
        <v>23788.687999999998</v>
      </c>
      <c r="M13" s="26">
        <v>23916.482999999997</v>
      </c>
      <c r="N13" s="26">
        <v>17522.949000000001</v>
      </c>
      <c r="O13" s="26">
        <v>25491.942999999999</v>
      </c>
      <c r="P13" s="26">
        <v>33150.607999999993</v>
      </c>
      <c r="Q13" s="39">
        <v>35398.417000000001</v>
      </c>
      <c r="R13" s="24">
        <f>(Q13-P13)/P13</f>
        <v>6.7805966032357806E-2</v>
      </c>
      <c r="S13" s="2"/>
      <c r="T13" s="223">
        <f>D13/D15</f>
        <v>0.99910074865936638</v>
      </c>
      <c r="U13" s="217">
        <f>I13/I15</f>
        <v>0.99994135606896806</v>
      </c>
      <c r="V13" s="217">
        <f>M13/M15</f>
        <v>0.9980936612441873</v>
      </c>
      <c r="W13" s="217">
        <f>N13/N15</f>
        <v>0.98292902595673881</v>
      </c>
      <c r="X13" s="217" t="e">
        <f>O13/O15</f>
        <v>#DIV/0!</v>
      </c>
      <c r="Y13" s="217">
        <f>P13/P15</f>
        <v>1.2968517437719884</v>
      </c>
      <c r="Z13" s="222">
        <f>Q13/Q15</f>
        <v>1.0587304649885958</v>
      </c>
    </row>
    <row r="14" spans="1:27" ht="20.100000000000001" customHeight="1" thickBot="1">
      <c r="A14" s="85" t="s">
        <v>49</v>
      </c>
      <c r="B14" s="2"/>
      <c r="C14" s="2"/>
      <c r="D14" s="17">
        <v>19.363000000000003</v>
      </c>
      <c r="E14" s="26">
        <v>3.3250000000000002</v>
      </c>
      <c r="F14" s="26">
        <v>9.2989999999999995</v>
      </c>
      <c r="G14" s="26">
        <v>36.119999999999997</v>
      </c>
      <c r="H14" s="26">
        <v>51.078000000000003</v>
      </c>
      <c r="I14" s="26">
        <v>1.4469999999999998</v>
      </c>
      <c r="J14" s="26">
        <v>12.491999999999999</v>
      </c>
      <c r="K14" s="26">
        <v>42.442999999999998</v>
      </c>
      <c r="L14" s="26">
        <v>71.641000000000005</v>
      </c>
      <c r="M14" s="26">
        <v>45.680000000000014</v>
      </c>
      <c r="N14" s="26">
        <v>304.32900000000006</v>
      </c>
      <c r="O14" s="26">
        <v>70.429999999999993</v>
      </c>
      <c r="P14" s="26">
        <v>284.16899999999998</v>
      </c>
      <c r="Q14" s="39">
        <v>299.89800000000008</v>
      </c>
      <c r="R14" s="31">
        <f>(Q14-P14)/P14</f>
        <v>5.5350865154186767E-2</v>
      </c>
      <c r="T14" s="223">
        <f>D14/D15</f>
        <v>8.992513406336027E-4</v>
      </c>
      <c r="U14" s="230">
        <f>I14/I15</f>
        <v>5.86439310319812E-5</v>
      </c>
      <c r="V14" s="230">
        <f>M14/M15</f>
        <v>1.9063387558126543E-3</v>
      </c>
      <c r="W14" s="230">
        <f>N14/N15</f>
        <v>1.707097404326112E-2</v>
      </c>
      <c r="X14" s="230" t="e">
        <f>O14/O15</f>
        <v>#DIV/0!</v>
      </c>
      <c r="Y14" s="230">
        <f>P14/P15</f>
        <v>1.1116690926933896E-2</v>
      </c>
      <c r="Z14" s="312">
        <f>Q14/Q15</f>
        <v>8.9696425969881637E-3</v>
      </c>
    </row>
    <row r="15" spans="1:27" ht="26.25" customHeight="1" thickBot="1">
      <c r="A15" s="257" t="s">
        <v>27</v>
      </c>
      <c r="B15" s="325"/>
      <c r="C15" s="326"/>
      <c r="D15" s="235">
        <v>21532.356000000003</v>
      </c>
      <c r="E15" s="236">
        <v>21268.274000000005</v>
      </c>
      <c r="F15" s="236">
        <v>22040.265000000007</v>
      </c>
      <c r="G15" s="236">
        <v>20663.439999999999</v>
      </c>
      <c r="H15" s="236">
        <v>24106.091999999997</v>
      </c>
      <c r="I15" s="236">
        <v>24674.334999999999</v>
      </c>
      <c r="J15" s="236">
        <v>23079.946</v>
      </c>
      <c r="K15" s="236">
        <v>22599.071</v>
      </c>
      <c r="L15" s="236">
        <v>23860.328999999998</v>
      </c>
      <c r="M15" s="236">
        <v>23962.162999999997</v>
      </c>
      <c r="N15" s="236">
        <v>17827.278000000002</v>
      </c>
      <c r="O15" s="236"/>
      <c r="P15" s="236">
        <v>25562.373</v>
      </c>
      <c r="Q15" s="238">
        <v>33434.776999999995</v>
      </c>
      <c r="R15" s="255">
        <f>(Q15-P15)/P15</f>
        <v>0.30796843469892232</v>
      </c>
      <c r="S15" s="2"/>
      <c r="T15" s="321">
        <f>SUM(T13:T14)</f>
        <v>1</v>
      </c>
      <c r="U15" s="259">
        <f t="shared" ref="U15" si="2">SUM(U13:U14)</f>
        <v>1</v>
      </c>
      <c r="V15" s="259">
        <f>SUM(V13:V14)</f>
        <v>1</v>
      </c>
      <c r="W15" s="259">
        <f>SUM(W13:W14)</f>
        <v>0.99999999999999989</v>
      </c>
      <c r="X15" s="259" t="e">
        <f>SUM(X13:X14)</f>
        <v>#DIV/0!</v>
      </c>
      <c r="Y15" s="259">
        <f t="shared" ref="Y15:Z15" si="3">SUM(Y13:Y14)</f>
        <v>1.3079684346989222</v>
      </c>
      <c r="Z15" s="260">
        <f t="shared" si="3"/>
        <v>1.0677001075855839</v>
      </c>
    </row>
    <row r="16" spans="1:27" ht="18.75" customHeight="1" thickBot="1"/>
    <row r="17" spans="1:18">
      <c r="A17" s="481" t="s">
        <v>71</v>
      </c>
      <c r="B17" s="462"/>
      <c r="C17" s="514"/>
      <c r="D17" s="531" t="s">
        <v>50</v>
      </c>
      <c r="E17" s="531"/>
      <c r="F17" s="531"/>
      <c r="G17" s="531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492" t="s">
        <v>175</v>
      </c>
    </row>
    <row r="18" spans="1:18">
      <c r="A18" s="490"/>
      <c r="B18" s="463"/>
      <c r="C18" s="515"/>
      <c r="D18" s="534" t="str">
        <f>D11</f>
        <v>jan - dez</v>
      </c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493"/>
    </row>
    <row r="19" spans="1:18" ht="21.75" customHeight="1" thickBot="1">
      <c r="A19" s="490"/>
      <c r="B19" s="463"/>
      <c r="C19" s="515"/>
      <c r="D19" s="22">
        <v>2010</v>
      </c>
      <c r="E19" s="20">
        <v>2011</v>
      </c>
      <c r="F19" s="20">
        <v>2012</v>
      </c>
      <c r="G19" s="20">
        <v>2013</v>
      </c>
      <c r="H19" s="20">
        <v>2014</v>
      </c>
      <c r="I19" s="20">
        <v>2015</v>
      </c>
      <c r="J19" s="20">
        <v>2016</v>
      </c>
      <c r="K19" s="20">
        <v>2017</v>
      </c>
      <c r="L19" s="20">
        <v>2018</v>
      </c>
      <c r="M19" s="20">
        <v>2019</v>
      </c>
      <c r="N19" s="20">
        <v>2020</v>
      </c>
      <c r="O19" s="20">
        <v>2021</v>
      </c>
      <c r="P19" s="20">
        <v>2022</v>
      </c>
      <c r="Q19" s="22">
        <v>2023</v>
      </c>
      <c r="R19" s="494"/>
    </row>
    <row r="20" spans="1:18" ht="20.100000000000001" customHeight="1">
      <c r="A20" s="85" t="s">
        <v>44</v>
      </c>
      <c r="B20" s="2"/>
      <c r="C20" s="2"/>
      <c r="D20" s="86">
        <f t="shared" ref="D20:Q20" si="4">(D13/D6)*10</f>
        <v>2.9903100190638749</v>
      </c>
      <c r="E20" s="87">
        <f t="shared" si="4"/>
        <v>3.4229850658336671</v>
      </c>
      <c r="F20" s="88">
        <f t="shared" si="4"/>
        <v>3.8505819489557238</v>
      </c>
      <c r="G20" s="88">
        <f t="shared" si="4"/>
        <v>4.0586912237255133</v>
      </c>
      <c r="H20" s="88">
        <f t="shared" si="4"/>
        <v>4.2340037740784053</v>
      </c>
      <c r="I20" s="88">
        <f t="shared" si="4"/>
        <v>4.8627422537817839</v>
      </c>
      <c r="J20" s="88">
        <f t="shared" si="4"/>
        <v>4.2028014480950473</v>
      </c>
      <c r="K20" s="88">
        <f t="shared" si="4"/>
        <v>4.7795167093024027</v>
      </c>
      <c r="L20" s="88">
        <f t="shared" si="4"/>
        <v>5.6428462482728348</v>
      </c>
      <c r="M20" s="88">
        <f t="shared" ref="M20:N20" si="5">(M13/M6)*10</f>
        <v>5.4378494508260387</v>
      </c>
      <c r="N20" s="88">
        <f t="shared" si="5"/>
        <v>4.3989864452681964</v>
      </c>
      <c r="O20" s="88"/>
      <c r="P20" s="88">
        <f t="shared" ref="P20" si="6">(P13/P6)*10</f>
        <v>6.0989831167053508</v>
      </c>
      <c r="Q20" s="88">
        <f t="shared" si="4"/>
        <v>5.7135026435008758</v>
      </c>
      <c r="R20" s="49">
        <f>(Q20-P20)/P20</f>
        <v>-6.3204056451415497E-2</v>
      </c>
    </row>
    <row r="21" spans="1:18" ht="20.100000000000001" customHeight="1" thickBot="1">
      <c r="A21" s="85" t="s">
        <v>49</v>
      </c>
      <c r="B21" s="2"/>
      <c r="C21" s="2"/>
      <c r="D21" s="53">
        <f t="shared" ref="D21:Q21" si="7">(D14/D7)*10</f>
        <v>3.2846480067854116</v>
      </c>
      <c r="E21" s="57">
        <f t="shared" si="7"/>
        <v>5.7926829268292677</v>
      </c>
      <c r="F21" s="89">
        <f t="shared" si="7"/>
        <v>40.4304347826087</v>
      </c>
      <c r="G21" s="89">
        <f t="shared" si="7"/>
        <v>26.835066864784544</v>
      </c>
      <c r="H21" s="89">
        <f t="shared" si="7"/>
        <v>3.0768026022528767</v>
      </c>
      <c r="I21" s="89">
        <f t="shared" si="7"/>
        <v>9.6466666666666647</v>
      </c>
      <c r="J21" s="89">
        <f t="shared" si="7"/>
        <v>13.622682660850602</v>
      </c>
      <c r="K21" s="89">
        <f t="shared" si="7"/>
        <v>51.321644498186231</v>
      </c>
      <c r="L21" s="89">
        <f t="shared" si="7"/>
        <v>13.682391138273488</v>
      </c>
      <c r="M21" s="89">
        <f t="shared" ref="M21:N21" si="8">(M14/M7)*10</f>
        <v>4.806397306397308</v>
      </c>
      <c r="N21" s="89">
        <f t="shared" si="8"/>
        <v>19.118545043347158</v>
      </c>
      <c r="O21" s="89"/>
      <c r="P21" s="89">
        <f t="shared" ref="P21" si="9">(P14/P7)*10</f>
        <v>28.093821057834894</v>
      </c>
      <c r="Q21" s="89">
        <f t="shared" si="7"/>
        <v>25.026954852708016</v>
      </c>
      <c r="R21" s="31">
        <f t="shared" ref="R21:R22" si="10">(Q21-P21)/P21</f>
        <v>-0.10916515054372003</v>
      </c>
    </row>
    <row r="22" spans="1:18" ht="26.25" customHeight="1" thickBot="1">
      <c r="A22" s="257" t="s">
        <v>27</v>
      </c>
      <c r="B22" s="325"/>
      <c r="C22" s="326"/>
      <c r="D22" s="281">
        <f t="shared" ref="D22:Q22" si="11">(D15/D8)*10</f>
        <v>2.9905510039402063</v>
      </c>
      <c r="E22" s="282">
        <f t="shared" si="11"/>
        <v>3.4232039958969738</v>
      </c>
      <c r="F22" s="327">
        <f t="shared" si="11"/>
        <v>3.8520523816897603</v>
      </c>
      <c r="G22" s="327">
        <f t="shared" si="11"/>
        <v>4.0647217869995798</v>
      </c>
      <c r="H22" s="327">
        <f t="shared" si="11"/>
        <v>4.2306322863438792</v>
      </c>
      <c r="I22" s="327">
        <f t="shared" si="11"/>
        <v>4.8628836780670452</v>
      </c>
      <c r="J22" s="327">
        <f t="shared" si="11"/>
        <v>4.2043750012523891</v>
      </c>
      <c r="K22" s="327">
        <f t="shared" si="11"/>
        <v>4.7876709861990783</v>
      </c>
      <c r="L22" s="327">
        <f t="shared" si="11"/>
        <v>5.6528191092028566</v>
      </c>
      <c r="M22" s="327">
        <f t="shared" ref="M22:N22" si="12">(M15/M8)*10</f>
        <v>5.4364878830126209</v>
      </c>
      <c r="N22" s="327">
        <f t="shared" si="12"/>
        <v>4.4575728298082389</v>
      </c>
      <c r="O22" s="327"/>
      <c r="P22" s="327">
        <f t="shared" ref="P22" si="13">(P15/P8)*10</f>
        <v>4.6941791155231973</v>
      </c>
      <c r="Q22" s="328">
        <f t="shared" si="11"/>
        <v>5.38614269225162</v>
      </c>
      <c r="R22" s="237">
        <f t="shared" si="10"/>
        <v>0.14740885673496479</v>
      </c>
    </row>
  </sheetData>
  <customSheetViews>
    <customSheetView guid="{D2454DF7-9151-402B-B9E4-208D72282370}" showGridLines="0" fitToPage="1" hiddenColumns="1">
      <selection sqref="A1:D1"/>
      <pageMargins left="0.31496062992125984" right="0.31496062992125984" top="0.35433070866141736" bottom="0.35433070866141736" header="0.31496062992125984" footer="0.31496062992125984"/>
      <printOptions horizontalCentered="1"/>
      <pageSetup paperSize="9" scale="84" orientation="landscape" r:id="rId1"/>
    </customSheetView>
  </customSheetViews>
  <mergeCells count="16">
    <mergeCell ref="A3:C5"/>
    <mergeCell ref="D17:Q17"/>
    <mergeCell ref="D18:Q18"/>
    <mergeCell ref="D3:Q3"/>
    <mergeCell ref="D4:Q4"/>
    <mergeCell ref="A10:C12"/>
    <mergeCell ref="A17:C19"/>
    <mergeCell ref="D10:Q10"/>
    <mergeCell ref="D11:Q11"/>
    <mergeCell ref="T4:Z4"/>
    <mergeCell ref="T3:Z3"/>
    <mergeCell ref="T10:Z10"/>
    <mergeCell ref="T11:Z11"/>
    <mergeCell ref="R17:R19"/>
    <mergeCell ref="R3:R5"/>
    <mergeCell ref="R10:R1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2"/>
  <ignoredErrors>
    <ignoredError sqref="Q20:Q22 F20:L22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D7CED64-68D9-4768-9CBF-079D5D2D69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1" id="{D5579A4C-C933-4B15-A5B1-0D036C69B8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R13:R15</xm:sqref>
        </x14:conditionalFormatting>
        <x14:conditionalFormatting xmlns:xm="http://schemas.microsoft.com/office/excel/2006/main">
          <x14:cfRule type="iconSet" priority="5" id="{054870A4-914D-4C50-B50F-A6655C8D8A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R20:R22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79"/>
  <sheetViews>
    <sheetView showGridLines="0" topLeftCell="A25" zoomScaleNormal="100" workbookViewId="0">
      <selection activeCell="A35" sqref="A35:A42"/>
    </sheetView>
  </sheetViews>
  <sheetFormatPr defaultRowHeight="15"/>
  <cols>
    <col min="1" max="1" width="26.7109375" customWidth="1"/>
    <col min="2" max="13" width="9.140625" customWidth="1"/>
    <col min="16" max="16" width="11" customWidth="1"/>
    <col min="17" max="17" width="1.42578125" customWidth="1"/>
    <col min="18" max="19" width="9.140625" customWidth="1"/>
    <col min="24" max="24" width="9.140625" customWidth="1"/>
    <col min="25" max="25" width="1.42578125" customWidth="1"/>
    <col min="26" max="33" width="9.140625" customWidth="1"/>
    <col min="36" max="36" width="11" customWidth="1"/>
  </cols>
  <sheetData>
    <row r="1" spans="1:24" ht="15.75">
      <c r="A1" s="10" t="s">
        <v>74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24" ht="8.25" customHeight="1" thickBot="1"/>
    <row r="4" spans="1:24">
      <c r="A4" s="481" t="s">
        <v>20</v>
      </c>
      <c r="B4" s="501" t="s">
        <v>18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  <c r="P4" s="492" t="s">
        <v>175</v>
      </c>
      <c r="R4" s="502" t="s">
        <v>116</v>
      </c>
      <c r="S4" s="496"/>
      <c r="T4" s="496"/>
      <c r="U4" s="496"/>
      <c r="V4" s="496"/>
      <c r="W4" s="496"/>
      <c r="X4" s="504"/>
    </row>
    <row r="5" spans="1:24" ht="15.75" customHeight="1">
      <c r="A5" s="490"/>
      <c r="B5" s="498" t="s">
        <v>67</v>
      </c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3"/>
      <c r="R5" s="505" t="s">
        <v>67</v>
      </c>
      <c r="S5" s="499"/>
      <c r="T5" s="499"/>
      <c r="U5" s="499"/>
      <c r="V5" s="499"/>
      <c r="W5" s="499"/>
      <c r="X5" s="507"/>
    </row>
    <row r="6" spans="1:24" ht="21.75" customHeight="1" thickBot="1">
      <c r="A6" s="490"/>
      <c r="B6" s="61">
        <v>2010</v>
      </c>
      <c r="C6" s="62">
        <v>2011</v>
      </c>
      <c r="D6" s="62">
        <v>2012</v>
      </c>
      <c r="E6" s="62">
        <v>2013</v>
      </c>
      <c r="F6" s="62">
        <v>2014</v>
      </c>
      <c r="G6" s="62">
        <v>2015</v>
      </c>
      <c r="H6" s="62">
        <v>2016</v>
      </c>
      <c r="I6" s="62">
        <v>2017</v>
      </c>
      <c r="J6" s="62">
        <v>2018</v>
      </c>
      <c r="K6" s="62">
        <v>2019</v>
      </c>
      <c r="L6" s="62">
        <v>2020</v>
      </c>
      <c r="M6" s="62">
        <v>2021</v>
      </c>
      <c r="N6" s="62">
        <v>2022</v>
      </c>
      <c r="O6" s="94">
        <v>2023</v>
      </c>
      <c r="P6" s="494"/>
      <c r="R6" s="65">
        <v>2010</v>
      </c>
      <c r="S6" s="62">
        <v>2015</v>
      </c>
      <c r="T6" s="62">
        <v>2019</v>
      </c>
      <c r="U6" s="62">
        <v>2020</v>
      </c>
      <c r="V6" s="62">
        <v>2021</v>
      </c>
      <c r="W6" s="62">
        <v>2022</v>
      </c>
      <c r="X6" s="253">
        <v>2023</v>
      </c>
    </row>
    <row r="7" spans="1:24" ht="20.100000000000001" customHeight="1">
      <c r="A7" s="16" t="s">
        <v>30</v>
      </c>
      <c r="B7" s="17">
        <v>9873.84</v>
      </c>
      <c r="C7" s="26">
        <v>10158.82</v>
      </c>
      <c r="D7" s="26">
        <v>11629.619999999999</v>
      </c>
      <c r="E7" s="26">
        <v>10766.82</v>
      </c>
      <c r="F7" s="26">
        <v>9245.77</v>
      </c>
      <c r="G7" s="26">
        <v>9464.86</v>
      </c>
      <c r="H7" s="26">
        <v>8603.84</v>
      </c>
      <c r="I7" s="26">
        <v>7622.03</v>
      </c>
      <c r="J7" s="26">
        <v>8447.76</v>
      </c>
      <c r="K7" s="26">
        <v>10393.789999999999</v>
      </c>
      <c r="L7" s="26">
        <v>7156.59</v>
      </c>
      <c r="M7" s="26">
        <v>8431.0400000000009</v>
      </c>
      <c r="N7" s="26">
        <v>13178.49</v>
      </c>
      <c r="O7" s="39">
        <v>14736.34</v>
      </c>
      <c r="P7" s="24">
        <f t="shared" ref="P7:P16" si="0">(O7-N7)/N7</f>
        <v>0.11821157052135718</v>
      </c>
      <c r="R7" s="223">
        <f>B7/$B$16</f>
        <v>0.13713419063266913</v>
      </c>
      <c r="S7" s="217">
        <f t="shared" ref="S7:S15" si="1">G7/$G$16</f>
        <v>0.18653598246594952</v>
      </c>
      <c r="T7" s="217">
        <f>K7/$K$16</f>
        <v>0.23581224029557657</v>
      </c>
      <c r="U7" s="217">
        <f>L7/$L$16</f>
        <v>0.17894499170359793</v>
      </c>
      <c r="V7" s="217"/>
      <c r="W7" s="217">
        <f>N7/$N$16</f>
        <v>0.21229759543008475</v>
      </c>
      <c r="X7" s="217">
        <f>O7/$O$16</f>
        <v>0.24628841921279437</v>
      </c>
    </row>
    <row r="8" spans="1:24" ht="20.100000000000001" customHeight="1">
      <c r="A8" s="16" t="s">
        <v>99</v>
      </c>
      <c r="B8" s="17">
        <v>50970.880000000005</v>
      </c>
      <c r="C8" s="26">
        <v>42704.95</v>
      </c>
      <c r="D8" s="26">
        <v>37077.009999999995</v>
      </c>
      <c r="E8" s="26">
        <v>30159.81</v>
      </c>
      <c r="F8" s="26">
        <v>35276.170000000006</v>
      </c>
      <c r="G8" s="26">
        <v>30127.919999999998</v>
      </c>
      <c r="H8" s="26">
        <v>29221.410000000003</v>
      </c>
      <c r="I8" s="26">
        <v>26921.370000000003</v>
      </c>
      <c r="J8" s="26">
        <v>22072.39</v>
      </c>
      <c r="K8" s="26">
        <v>23539.15</v>
      </c>
      <c r="L8" s="26">
        <v>18954.75</v>
      </c>
      <c r="M8" s="26">
        <v>24044.489999999998</v>
      </c>
      <c r="N8" s="26">
        <v>27026.93</v>
      </c>
      <c r="O8" s="39">
        <v>24144.49</v>
      </c>
      <c r="P8" s="27">
        <f t="shared" si="0"/>
        <v>-0.10665066287587968</v>
      </c>
      <c r="R8" s="223">
        <f t="shared" ref="R8:R15" si="2">B8/$B$16</f>
        <v>0.70791610707028907</v>
      </c>
      <c r="S8" s="217">
        <f t="shared" si="1"/>
        <v>0.59376907390659017</v>
      </c>
      <c r="T8" s="217">
        <f t="shared" ref="T8:T15" si="3">K8/$K$16</f>
        <v>0.53405155349046129</v>
      </c>
      <c r="U8" s="217">
        <f t="shared" ref="U8:U15" si="4">L8/$L$16</f>
        <v>0.47394884735520304</v>
      </c>
      <c r="V8" s="217"/>
      <c r="W8" s="217">
        <f t="shared" ref="W8:W15" si="5">N8/$N$16</f>
        <v>0.43538768484532148</v>
      </c>
      <c r="X8" s="217">
        <f t="shared" ref="X8:X15" si="6">O8/$O$16</f>
        <v>0.40352681023911785</v>
      </c>
    </row>
    <row r="9" spans="1:24" ht="20.100000000000001" customHeight="1">
      <c r="A9" s="16" t="s">
        <v>40</v>
      </c>
      <c r="B9" s="17">
        <v>9644.0400000000009</v>
      </c>
      <c r="C9" s="26">
        <v>7120.33</v>
      </c>
      <c r="D9" s="26">
        <v>5202.24</v>
      </c>
      <c r="E9" s="26">
        <v>5250.0199999999995</v>
      </c>
      <c r="F9" s="26">
        <v>9737.19</v>
      </c>
      <c r="G9" s="26">
        <v>8283.2899999999991</v>
      </c>
      <c r="H9" s="26">
        <v>13793.77</v>
      </c>
      <c r="I9" s="26">
        <v>10000.6</v>
      </c>
      <c r="J9" s="26">
        <v>8324.630000000001</v>
      </c>
      <c r="K9" s="26">
        <v>7607.01</v>
      </c>
      <c r="L9" s="26">
        <v>11657.730000000001</v>
      </c>
      <c r="M9" s="26">
        <v>19630.77</v>
      </c>
      <c r="N9" s="26">
        <v>18719.05</v>
      </c>
      <c r="O9" s="39">
        <v>17253.27</v>
      </c>
      <c r="P9" s="27">
        <f t="shared" si="0"/>
        <v>-7.8304187445409831E-2</v>
      </c>
      <c r="R9" s="223">
        <f t="shared" si="2"/>
        <v>0.13394258159227682</v>
      </c>
      <c r="S9" s="217">
        <f t="shared" si="1"/>
        <v>0.16324928611731973</v>
      </c>
      <c r="T9" s="217">
        <f t="shared" si="3"/>
        <v>0.17258632991919734</v>
      </c>
      <c r="U9" s="217">
        <f t="shared" si="4"/>
        <v>0.29149251223456768</v>
      </c>
      <c r="V9" s="217"/>
      <c r="W9" s="217">
        <f t="shared" si="5"/>
        <v>0.30155270472835111</v>
      </c>
      <c r="X9" s="217">
        <f t="shared" si="6"/>
        <v>0.28835386497268173</v>
      </c>
    </row>
    <row r="10" spans="1:24" ht="20.100000000000001" customHeight="1">
      <c r="A10" s="16" t="s">
        <v>36</v>
      </c>
      <c r="B10" s="17">
        <v>1156.73</v>
      </c>
      <c r="C10" s="26">
        <v>1755.3799999999999</v>
      </c>
      <c r="D10" s="26">
        <v>2049.1799999999998</v>
      </c>
      <c r="E10" s="26">
        <v>3594.36</v>
      </c>
      <c r="F10" s="26">
        <v>2098.2800000000002</v>
      </c>
      <c r="G10" s="26">
        <v>2393.5800000000004</v>
      </c>
      <c r="H10" s="26">
        <v>3041.6600000000003</v>
      </c>
      <c r="I10" s="26">
        <v>2504.34</v>
      </c>
      <c r="J10" s="26">
        <v>2181.33</v>
      </c>
      <c r="K10" s="26">
        <v>2058</v>
      </c>
      <c r="L10" s="26">
        <v>1845.53</v>
      </c>
      <c r="M10" s="26">
        <v>1975.2000000000003</v>
      </c>
      <c r="N10" s="26">
        <v>2877.4200000000005</v>
      </c>
      <c r="O10" s="39">
        <v>3401.04</v>
      </c>
      <c r="P10" s="27">
        <f t="shared" si="0"/>
        <v>0.18197551973643034</v>
      </c>
      <c r="R10" s="223">
        <f t="shared" si="2"/>
        <v>1.6065404374643235E-2</v>
      </c>
      <c r="S10" s="217">
        <f t="shared" si="1"/>
        <v>4.7173312326949109E-2</v>
      </c>
      <c r="T10" s="217">
        <f t="shared" si="3"/>
        <v>4.6691494683680987E-2</v>
      </c>
      <c r="U10" s="217">
        <f t="shared" si="4"/>
        <v>4.6146048682227297E-2</v>
      </c>
      <c r="V10" s="217"/>
      <c r="W10" s="217">
        <f t="shared" si="5"/>
        <v>4.6353515997844562E-2</v>
      </c>
      <c r="X10" s="217">
        <f t="shared" si="6"/>
        <v>5.6841574317604115E-2</v>
      </c>
    </row>
    <row r="11" spans="1:24" ht="20.100000000000001" customHeight="1">
      <c r="A11" s="16" t="s">
        <v>151</v>
      </c>
      <c r="B11" s="17">
        <v>2.0699999999999998</v>
      </c>
      <c r="C11" s="26">
        <v>1.42</v>
      </c>
      <c r="D11" s="26">
        <v>53.92</v>
      </c>
      <c r="E11" s="26">
        <v>5.2</v>
      </c>
      <c r="F11" s="26">
        <v>25.57</v>
      </c>
      <c r="G11" s="26">
        <v>0.15</v>
      </c>
      <c r="H11" s="26">
        <v>0.86</v>
      </c>
      <c r="I11" s="26">
        <v>7.28</v>
      </c>
      <c r="J11" s="26">
        <v>25.36</v>
      </c>
      <c r="K11" s="26">
        <v>14.3</v>
      </c>
      <c r="L11" s="26">
        <v>11.43</v>
      </c>
      <c r="M11" s="26">
        <v>12.27</v>
      </c>
      <c r="N11" s="26">
        <v>20.91</v>
      </c>
      <c r="O11" s="39">
        <v>46.970000000000006</v>
      </c>
      <c r="P11" s="27">
        <f t="shared" si="0"/>
        <v>1.2462936394069826</v>
      </c>
      <c r="R11" s="223">
        <f t="shared" si="2"/>
        <v>2.8749480912150192E-5</v>
      </c>
      <c r="S11" s="217">
        <f t="shared" si="1"/>
        <v>2.9562399623335608E-6</v>
      </c>
      <c r="T11" s="217">
        <f t="shared" si="3"/>
        <v>3.2443555586814294E-4</v>
      </c>
      <c r="U11" s="217">
        <f t="shared" si="4"/>
        <v>2.8579829991268527E-4</v>
      </c>
      <c r="V11" s="217"/>
      <c r="W11" s="217">
        <f t="shared" si="5"/>
        <v>3.3684759941716178E-4</v>
      </c>
      <c r="X11" s="217">
        <f t="shared" si="6"/>
        <v>7.8500951053144495E-4</v>
      </c>
    </row>
    <row r="12" spans="1:24" ht="20.100000000000001" customHeight="1">
      <c r="A12" s="16" t="s">
        <v>34</v>
      </c>
      <c r="B12" s="17">
        <v>151.66</v>
      </c>
      <c r="C12" s="26">
        <v>56.459999999999994</v>
      </c>
      <c r="D12" s="26">
        <v>132.54000000000002</v>
      </c>
      <c r="E12" s="26">
        <v>287.33000000000004</v>
      </c>
      <c r="F12" s="26">
        <v>173.48</v>
      </c>
      <c r="G12" s="26">
        <v>319.42</v>
      </c>
      <c r="H12" s="26">
        <v>89.83</v>
      </c>
      <c r="I12" s="26">
        <v>54.489999999999995</v>
      </c>
      <c r="J12" s="26">
        <v>835.43</v>
      </c>
      <c r="K12" s="26">
        <v>60.54</v>
      </c>
      <c r="L12" s="26">
        <v>36.89</v>
      </c>
      <c r="M12" s="26">
        <v>199.13000000000002</v>
      </c>
      <c r="N12" s="26">
        <v>105.47000000000001</v>
      </c>
      <c r="O12" s="39">
        <v>63.67</v>
      </c>
      <c r="P12" s="27">
        <f t="shared" si="0"/>
        <v>-0.39632122878543669</v>
      </c>
      <c r="R12" s="223">
        <f t="shared" si="2"/>
        <v>2.1063508575539609E-3</v>
      </c>
      <c r="S12" s="217">
        <f t="shared" si="1"/>
        <v>6.2952144584572404E-3</v>
      </c>
      <c r="T12" s="217">
        <f t="shared" si="3"/>
        <v>1.3735194791788371E-3</v>
      </c>
      <c r="U12" s="217">
        <f t="shared" si="4"/>
        <v>9.2240588659483461E-4</v>
      </c>
      <c r="V12" s="217"/>
      <c r="W12" s="217">
        <f t="shared" si="5"/>
        <v>1.6990586470840773E-3</v>
      </c>
      <c r="X12" s="217">
        <f t="shared" si="6"/>
        <v>1.0641165751657886E-3</v>
      </c>
    </row>
    <row r="13" spans="1:24" ht="20.100000000000001" customHeight="1">
      <c r="A13" s="16" t="s">
        <v>32</v>
      </c>
      <c r="B13" s="17">
        <v>74.62</v>
      </c>
      <c r="C13" s="26">
        <v>279.12</v>
      </c>
      <c r="D13" s="26">
        <v>796</v>
      </c>
      <c r="E13" s="26">
        <v>671.85000000000014</v>
      </c>
      <c r="F13" s="26">
        <v>37.51</v>
      </c>
      <c r="G13" s="26">
        <v>53.319999999999993</v>
      </c>
      <c r="H13" s="26">
        <v>89.88000000000001</v>
      </c>
      <c r="I13" s="26">
        <v>69</v>
      </c>
      <c r="J13" s="26">
        <v>234.67</v>
      </c>
      <c r="K13" s="26">
        <v>301.32999999999993</v>
      </c>
      <c r="L13" s="26">
        <v>86.529999999999973</v>
      </c>
      <c r="M13" s="26">
        <v>86.05</v>
      </c>
      <c r="N13" s="26">
        <v>81.22999999999999</v>
      </c>
      <c r="O13" s="39">
        <v>82.48</v>
      </c>
      <c r="P13" s="27">
        <f t="shared" si="0"/>
        <v>1.5388403299273844E-2</v>
      </c>
      <c r="R13" s="223">
        <f t="shared" si="2"/>
        <v>1.0363701766495882E-3</v>
      </c>
      <c r="S13" s="217">
        <f t="shared" si="1"/>
        <v>1.050844765277503E-3</v>
      </c>
      <c r="T13" s="217">
        <f t="shared" si="3"/>
        <v>6.8365151083739492E-3</v>
      </c>
      <c r="U13" s="217">
        <f t="shared" si="4"/>
        <v>2.1636156510450259E-3</v>
      </c>
      <c r="V13" s="217"/>
      <c r="W13" s="217">
        <f t="shared" si="5"/>
        <v>1.308566738434053E-3</v>
      </c>
      <c r="X13" s="217">
        <f t="shared" si="6"/>
        <v>1.3784880653317771E-3</v>
      </c>
    </row>
    <row r="14" spans="1:24" ht="20.100000000000001" customHeight="1">
      <c r="A14" s="16" t="s">
        <v>35</v>
      </c>
      <c r="B14" s="17">
        <v>58.010000000000005</v>
      </c>
      <c r="C14" s="26">
        <v>21.46</v>
      </c>
      <c r="D14" s="26">
        <v>19.28</v>
      </c>
      <c r="E14" s="26">
        <v>57.43</v>
      </c>
      <c r="F14" s="26">
        <v>23.92</v>
      </c>
      <c r="G14" s="26">
        <v>36.08</v>
      </c>
      <c r="H14" s="26">
        <v>25.43</v>
      </c>
      <c r="I14" s="26">
        <v>7.29</v>
      </c>
      <c r="J14" s="26">
        <v>20.89</v>
      </c>
      <c r="K14" s="26">
        <v>1.53</v>
      </c>
      <c r="L14" s="26">
        <v>27.54</v>
      </c>
      <c r="M14" s="26">
        <v>22.119999999999997</v>
      </c>
      <c r="N14" s="26">
        <v>19.59</v>
      </c>
      <c r="O14" s="39">
        <v>13.14</v>
      </c>
      <c r="P14" s="27">
        <f t="shared" si="0"/>
        <v>-0.32924961715160794</v>
      </c>
      <c r="R14" s="223">
        <f t="shared" si="2"/>
        <v>8.0567989744629611E-4</v>
      </c>
      <c r="S14" s="217">
        <f t="shared" si="1"/>
        <v>7.1107425227329916E-4</v>
      </c>
      <c r="T14" s="217">
        <f t="shared" si="3"/>
        <v>3.4712335697780326E-5</v>
      </c>
      <c r="U14" s="217">
        <f t="shared" si="4"/>
        <v>6.8861637616757232E-4</v>
      </c>
      <c r="V14" s="217"/>
      <c r="W14" s="217">
        <f t="shared" si="5"/>
        <v>3.1558318855008123E-4</v>
      </c>
      <c r="X14" s="217">
        <f t="shared" si="6"/>
        <v>2.1960879217336994E-4</v>
      </c>
    </row>
    <row r="15" spans="1:24" ht="20.100000000000001" customHeight="1" thickBot="1">
      <c r="A15" s="19" t="s">
        <v>70</v>
      </c>
      <c r="B15" s="98">
        <f t="shared" ref="B15:O15" si="7">B16-SUM(B7:B14)</f>
        <v>69.44999999999709</v>
      </c>
      <c r="C15" s="30">
        <f t="shared" si="7"/>
        <v>31.790000000000873</v>
      </c>
      <c r="D15" s="30">
        <f t="shared" si="7"/>
        <v>257.15000000000873</v>
      </c>
      <c r="E15" s="30">
        <f t="shared" si="7"/>
        <v>43.230000000003201</v>
      </c>
      <c r="F15" s="30">
        <f t="shared" si="7"/>
        <v>361.99000000000524</v>
      </c>
      <c r="G15" s="30">
        <f t="shared" si="7"/>
        <v>61.510000000002037</v>
      </c>
      <c r="H15" s="30">
        <f t="shared" si="7"/>
        <v>28.390000000006694</v>
      </c>
      <c r="I15" s="30">
        <f t="shared" si="7"/>
        <v>16.240000000005239</v>
      </c>
      <c r="J15" s="30">
        <f t="shared" si="7"/>
        <v>67.150000000008731</v>
      </c>
      <c r="K15" s="30">
        <f t="shared" si="7"/>
        <v>100.90000000000873</v>
      </c>
      <c r="L15" s="30">
        <f t="shared" si="7"/>
        <v>216.25</v>
      </c>
      <c r="M15" s="30">
        <f t="shared" si="7"/>
        <v>54.399999999986903</v>
      </c>
      <c r="N15" s="30">
        <f t="shared" si="7"/>
        <v>46.460000000006403</v>
      </c>
      <c r="O15" s="41">
        <f t="shared" si="7"/>
        <v>92.269999999996799</v>
      </c>
      <c r="P15" s="27">
        <f t="shared" si="0"/>
        <v>0.986009470511926</v>
      </c>
      <c r="R15" s="223">
        <f t="shared" si="2"/>
        <v>9.6456591755978143E-4</v>
      </c>
      <c r="S15" s="217">
        <f t="shared" si="1"/>
        <v>1.2122554672209557E-3</v>
      </c>
      <c r="T15" s="217">
        <f t="shared" si="3"/>
        <v>2.2891991319649268E-3</v>
      </c>
      <c r="U15" s="217">
        <f t="shared" si="4"/>
        <v>5.4071638106840056E-3</v>
      </c>
      <c r="V15" s="217"/>
      <c r="W15" s="217">
        <f t="shared" si="5"/>
        <v>7.4844282491264914E-4</v>
      </c>
      <c r="X15" s="217">
        <f t="shared" si="6"/>
        <v>1.5421083145994018E-3</v>
      </c>
    </row>
    <row r="16" spans="1:24" ht="26.25" customHeight="1" thickBot="1">
      <c r="A16" s="320" t="s">
        <v>43</v>
      </c>
      <c r="B16" s="235">
        <v>72001.3</v>
      </c>
      <c r="C16" s="236">
        <v>62129.729999999996</v>
      </c>
      <c r="D16" s="236">
        <v>57216.939999999995</v>
      </c>
      <c r="E16" s="236">
        <v>50836.05</v>
      </c>
      <c r="F16" s="236">
        <v>56979.880000000012</v>
      </c>
      <c r="G16" s="236">
        <v>50740.130000000005</v>
      </c>
      <c r="H16" s="236">
        <v>54895.070000000014</v>
      </c>
      <c r="I16" s="236">
        <v>47202.64</v>
      </c>
      <c r="J16" s="236">
        <v>42209.610000000008</v>
      </c>
      <c r="K16" s="236">
        <v>44076.550000000017</v>
      </c>
      <c r="L16" s="236">
        <v>39993.24</v>
      </c>
      <c r="M16" s="236">
        <v>54455.469999999987</v>
      </c>
      <c r="N16" s="236">
        <v>62075.55000000001</v>
      </c>
      <c r="O16" s="238">
        <v>59833.670000000006</v>
      </c>
      <c r="P16" s="237">
        <f t="shared" si="0"/>
        <v>-3.6115346541432246E-2</v>
      </c>
      <c r="Q16" s="2"/>
      <c r="R16" s="254">
        <f>SUM(R7:R15)</f>
        <v>0.99999999999999989</v>
      </c>
      <c r="S16" s="256">
        <f t="shared" ref="S16:X16" si="8">SUM(S7:S15)</f>
        <v>0.99999999999999989</v>
      </c>
      <c r="T16" s="256">
        <f t="shared" si="8"/>
        <v>0.99999999999999967</v>
      </c>
      <c r="U16" s="256">
        <f t="shared" si="8"/>
        <v>1</v>
      </c>
      <c r="V16" s="256"/>
      <c r="W16" s="256">
        <f t="shared" si="8"/>
        <v>0.99999999999999989</v>
      </c>
      <c r="X16" s="255">
        <f t="shared" si="8"/>
        <v>0.99999999999999989</v>
      </c>
    </row>
    <row r="17" spans="1:24" ht="19.5" customHeight="1" thickBot="1"/>
    <row r="18" spans="1:24" ht="15" customHeight="1">
      <c r="A18" s="481" t="s">
        <v>20</v>
      </c>
      <c r="B18" s="501">
        <v>1000</v>
      </c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7"/>
      <c r="P18" s="492" t="s">
        <v>175</v>
      </c>
      <c r="R18" s="502" t="s">
        <v>116</v>
      </c>
      <c r="S18" s="496"/>
      <c r="T18" s="496"/>
      <c r="U18" s="496"/>
      <c r="V18" s="496"/>
      <c r="W18" s="496"/>
      <c r="X18" s="504"/>
    </row>
    <row r="19" spans="1:24" ht="15.75" customHeight="1">
      <c r="A19" s="490"/>
      <c r="B19" s="498" t="str">
        <f>B5</f>
        <v>jan - dez</v>
      </c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500"/>
      <c r="P19" s="493"/>
      <c r="R19" s="505" t="s">
        <v>67</v>
      </c>
      <c r="S19" s="499"/>
      <c r="T19" s="499"/>
      <c r="U19" s="499"/>
      <c r="V19" s="499"/>
      <c r="W19" s="499"/>
      <c r="X19" s="507"/>
    </row>
    <row r="20" spans="1:24" ht="21.75" customHeight="1" thickBot="1">
      <c r="A20" s="490"/>
      <c r="B20" s="61">
        <v>2010</v>
      </c>
      <c r="C20" s="62">
        <v>2011</v>
      </c>
      <c r="D20" s="62">
        <v>2012</v>
      </c>
      <c r="E20" s="62">
        <v>2013</v>
      </c>
      <c r="F20" s="62">
        <v>2014</v>
      </c>
      <c r="G20" s="62">
        <v>2015</v>
      </c>
      <c r="H20" s="62">
        <v>2016</v>
      </c>
      <c r="I20" s="62">
        <v>2017</v>
      </c>
      <c r="J20" s="62">
        <v>2018</v>
      </c>
      <c r="K20" s="62">
        <v>2019</v>
      </c>
      <c r="L20" s="62">
        <v>2020</v>
      </c>
      <c r="M20" s="62">
        <v>2021</v>
      </c>
      <c r="N20" s="62">
        <v>2022</v>
      </c>
      <c r="O20" s="94">
        <v>2023</v>
      </c>
      <c r="P20" s="494"/>
      <c r="R20" s="65">
        <v>2010</v>
      </c>
      <c r="S20" s="62">
        <v>2015</v>
      </c>
      <c r="T20" s="62">
        <v>2019</v>
      </c>
      <c r="U20" s="62">
        <v>2020</v>
      </c>
      <c r="V20" s="62">
        <v>2021</v>
      </c>
      <c r="W20" s="62">
        <v>2022</v>
      </c>
      <c r="X20" s="253">
        <v>2023</v>
      </c>
    </row>
    <row r="21" spans="1:24">
      <c r="A21" s="16" t="s">
        <v>30</v>
      </c>
      <c r="B21" s="17">
        <v>9747.5550000000003</v>
      </c>
      <c r="C21" s="26">
        <v>11478.688999999998</v>
      </c>
      <c r="D21" s="26">
        <v>12423.022999999999</v>
      </c>
      <c r="E21" s="26">
        <v>11585.572</v>
      </c>
      <c r="F21" s="26">
        <v>11929.312999999998</v>
      </c>
      <c r="G21" s="26">
        <v>14745.913</v>
      </c>
      <c r="H21" s="26">
        <v>12188.444</v>
      </c>
      <c r="I21" s="26">
        <v>12036.582999999999</v>
      </c>
      <c r="J21" s="26">
        <v>14414.431999999999</v>
      </c>
      <c r="K21" s="26">
        <v>14671.953</v>
      </c>
      <c r="L21" s="26">
        <v>10710.043</v>
      </c>
      <c r="M21" s="26">
        <v>14197.726000000001</v>
      </c>
      <c r="N21" s="26">
        <v>20873.082000000002</v>
      </c>
      <c r="O21" s="39">
        <v>23203.757999999998</v>
      </c>
      <c r="P21" s="24">
        <f t="shared" ref="P21:P30" si="9">(O21-N21)/N21</f>
        <v>0.11165940899384172</v>
      </c>
      <c r="R21" s="223">
        <f>B21/$B$30</f>
        <v>0.4526933792103382</v>
      </c>
      <c r="S21" s="217">
        <f t="shared" ref="S21:S29" si="10">G21/$G$30</f>
        <v>0.59762149618216664</v>
      </c>
      <c r="T21" s="217">
        <f>K21/$K$30</f>
        <v>0.61229668623821654</v>
      </c>
      <c r="U21" s="217">
        <f>L21/$L$30</f>
        <v>0.60076715020655413</v>
      </c>
      <c r="V21" s="217"/>
      <c r="W21" s="217">
        <f>N21/$N$30</f>
        <v>0.62429254425713698</v>
      </c>
      <c r="X21" s="217">
        <f>O21/$O$30</f>
        <v>0.64999588916171525</v>
      </c>
    </row>
    <row r="22" spans="1:24" ht="20.100000000000001" customHeight="1">
      <c r="A22" s="16" t="s">
        <v>99</v>
      </c>
      <c r="B22" s="17">
        <v>9113.2079999999987</v>
      </c>
      <c r="C22" s="26">
        <v>6939.7960000000003</v>
      </c>
      <c r="D22" s="26">
        <v>6101.2610000000004</v>
      </c>
      <c r="E22" s="26">
        <v>5713.9180000000006</v>
      </c>
      <c r="F22" s="26">
        <v>6921.473</v>
      </c>
      <c r="G22" s="26">
        <v>5402.7209999999995</v>
      </c>
      <c r="H22" s="26">
        <v>5407.5159999999996</v>
      </c>
      <c r="I22" s="26">
        <v>4881.1719999999996</v>
      </c>
      <c r="J22" s="26">
        <v>4052.8930000000005</v>
      </c>
      <c r="K22" s="26">
        <v>5149.866</v>
      </c>
      <c r="L22" s="26">
        <v>3787.8410000000003</v>
      </c>
      <c r="M22" s="26">
        <v>5537.0680000000002</v>
      </c>
      <c r="N22" s="26">
        <v>7136.3290000000006</v>
      </c>
      <c r="O22" s="39">
        <v>6595.0159999999996</v>
      </c>
      <c r="P22" s="27">
        <f t="shared" si="9"/>
        <v>-7.5853145223545748E-2</v>
      </c>
      <c r="R22" s="223">
        <f t="shared" ref="R22:R29" si="11">B22/$B$30</f>
        <v>0.42323320309212792</v>
      </c>
      <c r="S22" s="217">
        <f t="shared" si="10"/>
        <v>0.2189611594395553</v>
      </c>
      <c r="T22" s="217">
        <f t="shared" ref="T22:T29" si="12">K22/$K$30</f>
        <v>0.21491657493524272</v>
      </c>
      <c r="U22" s="217">
        <f t="shared" ref="U22:U29" si="13">L22/$L$30</f>
        <v>0.21247444506110241</v>
      </c>
      <c r="V22" s="217"/>
      <c r="W22" s="217">
        <f t="shared" ref="W22:W29" si="14">N22/$N$30</f>
        <v>0.21344030498543484</v>
      </c>
      <c r="X22" s="217">
        <f t="shared" ref="X22:X29" si="15">O22/$O$30</f>
        <v>0.18474306140219782</v>
      </c>
    </row>
    <row r="23" spans="1:24" ht="20.100000000000001" customHeight="1">
      <c r="A23" s="16" t="s">
        <v>40</v>
      </c>
      <c r="B23" s="17">
        <v>1873.2330000000002</v>
      </c>
      <c r="C23" s="26">
        <v>1790.4250000000002</v>
      </c>
      <c r="D23" s="26">
        <v>1636.8530000000001</v>
      </c>
      <c r="E23" s="26">
        <v>1599.4890000000003</v>
      </c>
      <c r="F23" s="26">
        <v>3524.2860000000001</v>
      </c>
      <c r="G23" s="26">
        <v>2576.011</v>
      </c>
      <c r="H23" s="26">
        <v>3755.7039999999997</v>
      </c>
      <c r="I23" s="26">
        <v>4171.6790000000001</v>
      </c>
      <c r="J23" s="26">
        <v>4121.9889999999996</v>
      </c>
      <c r="K23" s="26">
        <v>2862.5340000000001</v>
      </c>
      <c r="L23" s="26">
        <v>2379.8070000000002</v>
      </c>
      <c r="M23" s="26">
        <v>4197.9129999999996</v>
      </c>
      <c r="N23" s="26">
        <v>3549.6920000000005</v>
      </c>
      <c r="O23" s="39">
        <v>3767.4600000000005</v>
      </c>
      <c r="P23" s="27">
        <f t="shared" si="9"/>
        <v>6.1348421215136409E-2</v>
      </c>
      <c r="R23" s="223">
        <f t="shared" si="11"/>
        <v>8.699619307798924E-2</v>
      </c>
      <c r="S23" s="217">
        <f t="shared" si="10"/>
        <v>0.10440042254431578</v>
      </c>
      <c r="T23" s="217">
        <f t="shared" si="12"/>
        <v>0.11946058458912914</v>
      </c>
      <c r="U23" s="217">
        <f t="shared" si="13"/>
        <v>0.13349244904353877</v>
      </c>
      <c r="V23" s="217"/>
      <c r="W23" s="217">
        <f t="shared" si="14"/>
        <v>0.10616765890198702</v>
      </c>
      <c r="X23" s="217">
        <f t="shared" si="15"/>
        <v>0.10553607362140202</v>
      </c>
    </row>
    <row r="24" spans="1:24" ht="20.100000000000001" customHeight="1">
      <c r="A24" s="16" t="s">
        <v>36</v>
      </c>
      <c r="B24" s="17">
        <v>230.33799999999999</v>
      </c>
      <c r="C24" s="26">
        <v>320.56700000000001</v>
      </c>
      <c r="D24" s="26">
        <v>459.23099999999999</v>
      </c>
      <c r="E24" s="26">
        <v>839.24</v>
      </c>
      <c r="F24" s="26">
        <v>817.48200000000008</v>
      </c>
      <c r="G24" s="26">
        <v>905.47799999999995</v>
      </c>
      <c r="H24" s="26">
        <v>792.59699999999998</v>
      </c>
      <c r="I24" s="26">
        <v>617.28800000000001</v>
      </c>
      <c r="J24" s="26">
        <v>664.47699999999998</v>
      </c>
      <c r="K24" s="26">
        <v>411.96700000000004</v>
      </c>
      <c r="L24" s="26">
        <v>324.30199999999996</v>
      </c>
      <c r="M24" s="26">
        <v>818.58200000000011</v>
      </c>
      <c r="N24" s="26">
        <v>1046.366</v>
      </c>
      <c r="O24" s="39">
        <v>1107.9639999999999</v>
      </c>
      <c r="P24" s="27">
        <f t="shared" si="9"/>
        <v>5.8868502990349417E-2</v>
      </c>
      <c r="R24" s="223">
        <f t="shared" si="11"/>
        <v>1.0697296663681391E-2</v>
      </c>
      <c r="S24" s="217">
        <f t="shared" si="10"/>
        <v>3.6697159214219954E-2</v>
      </c>
      <c r="T24" s="217">
        <f t="shared" si="12"/>
        <v>1.7192396195618905E-2</v>
      </c>
      <c r="U24" s="217">
        <f t="shared" si="13"/>
        <v>1.8191335772067947E-2</v>
      </c>
      <c r="V24" s="217"/>
      <c r="W24" s="217">
        <f t="shared" si="14"/>
        <v>3.1295737369506013E-2</v>
      </c>
      <c r="X24" s="217">
        <f t="shared" si="15"/>
        <v>3.1036871068004186E-2</v>
      </c>
    </row>
    <row r="25" spans="1:24" ht="20.100000000000001" customHeight="1">
      <c r="A25" s="16" t="s">
        <v>151</v>
      </c>
      <c r="B25" s="17">
        <v>14.753</v>
      </c>
      <c r="C25" s="26">
        <v>21.056000000000001</v>
      </c>
      <c r="D25" s="26">
        <v>324.68700000000001</v>
      </c>
      <c r="E25" s="26">
        <v>74.787000000000006</v>
      </c>
      <c r="F25" s="26">
        <v>103.33799999999999</v>
      </c>
      <c r="G25" s="26">
        <v>3.355</v>
      </c>
      <c r="H25" s="26">
        <v>15.881</v>
      </c>
      <c r="I25" s="26">
        <v>116.196</v>
      </c>
      <c r="J25" s="26">
        <v>41.994999999999997</v>
      </c>
      <c r="K25" s="26">
        <v>330.81900000000002</v>
      </c>
      <c r="L25" s="26">
        <v>177.48</v>
      </c>
      <c r="M25" s="26">
        <v>175.78</v>
      </c>
      <c r="N25" s="26">
        <v>169.45099999999999</v>
      </c>
      <c r="O25" s="39">
        <v>327.096</v>
      </c>
      <c r="P25" s="27">
        <f t="shared" si="9"/>
        <v>0.93032794141079145</v>
      </c>
      <c r="R25" s="223">
        <f t="shared" si="11"/>
        <v>6.8515493613425301E-4</v>
      </c>
      <c r="S25" s="217">
        <f t="shared" si="10"/>
        <v>1.3597124299398545E-4</v>
      </c>
      <c r="T25" s="217">
        <f t="shared" si="12"/>
        <v>1.3805890561715987E-2</v>
      </c>
      <c r="U25" s="217">
        <f t="shared" si="13"/>
        <v>9.9555299468600846E-3</v>
      </c>
      <c r="V25" s="217"/>
      <c r="W25" s="217">
        <f t="shared" si="14"/>
        <v>5.06810618177594E-3</v>
      </c>
      <c r="X25" s="217">
        <f t="shared" si="15"/>
        <v>9.1627854143816034E-3</v>
      </c>
    </row>
    <row r="26" spans="1:24" ht="20.100000000000001" customHeight="1">
      <c r="A26" s="16" t="s">
        <v>34</v>
      </c>
      <c r="B26" s="17">
        <v>211.923</v>
      </c>
      <c r="C26" s="26">
        <v>76.102999999999994</v>
      </c>
      <c r="D26" s="26">
        <v>308.49099999999999</v>
      </c>
      <c r="E26" s="26">
        <v>257.35500000000002</v>
      </c>
      <c r="F26" s="26">
        <v>459.73200000000003</v>
      </c>
      <c r="G26" s="26">
        <v>707.00200000000007</v>
      </c>
      <c r="H26" s="26">
        <v>530.73099999999999</v>
      </c>
      <c r="I26" s="26">
        <v>475.58</v>
      </c>
      <c r="J26" s="26">
        <v>271.755</v>
      </c>
      <c r="K26" s="26">
        <v>230.369</v>
      </c>
      <c r="L26" s="26">
        <v>83.994</v>
      </c>
      <c r="M26" s="26">
        <v>515.90300000000002</v>
      </c>
      <c r="N26" s="26">
        <v>309.613</v>
      </c>
      <c r="O26" s="39">
        <v>290.66300000000001</v>
      </c>
      <c r="P26" s="27">
        <f t="shared" si="9"/>
        <v>-6.1205440340037366E-2</v>
      </c>
      <c r="R26" s="223">
        <f t="shared" si="11"/>
        <v>9.8420720890923415E-3</v>
      </c>
      <c r="S26" s="217">
        <f t="shared" si="10"/>
        <v>2.8653335540755207E-2</v>
      </c>
      <c r="T26" s="217">
        <f t="shared" si="12"/>
        <v>9.6138649920710431E-3</v>
      </c>
      <c r="U26" s="217">
        <f t="shared" si="13"/>
        <v>4.7115437365143455E-3</v>
      </c>
      <c r="V26" s="217"/>
      <c r="W26" s="217">
        <f t="shared" si="14"/>
        <v>9.2602083154315652E-3</v>
      </c>
      <c r="X26" s="217">
        <f t="shared" si="15"/>
        <v>8.1422050312458718E-3</v>
      </c>
    </row>
    <row r="27" spans="1:24" ht="20.100000000000001" customHeight="1">
      <c r="A27" s="16" t="s">
        <v>32</v>
      </c>
      <c r="B27" s="17">
        <v>146.60599999999999</v>
      </c>
      <c r="C27" s="26">
        <v>509.14499999999998</v>
      </c>
      <c r="D27" s="26">
        <v>401.12799999999999</v>
      </c>
      <c r="E27" s="26">
        <v>370.03000000000003</v>
      </c>
      <c r="F27" s="26">
        <v>120.33</v>
      </c>
      <c r="G27" s="26">
        <v>69.381</v>
      </c>
      <c r="H27" s="26">
        <v>246.072</v>
      </c>
      <c r="I27" s="26">
        <v>208.55599999999998</v>
      </c>
      <c r="J27" s="26">
        <v>130.922</v>
      </c>
      <c r="K27" s="26">
        <v>251.749</v>
      </c>
      <c r="L27" s="26">
        <v>112.16499999999999</v>
      </c>
      <c r="M27" s="26">
        <v>53.094000000000001</v>
      </c>
      <c r="N27" s="26">
        <v>136.02999999999997</v>
      </c>
      <c r="O27" s="39">
        <v>196.79</v>
      </c>
      <c r="P27" s="27">
        <f t="shared" si="9"/>
        <v>0.44666617657869612</v>
      </c>
      <c r="R27" s="223">
        <f t="shared" si="11"/>
        <v>6.8086371969699926E-3</v>
      </c>
      <c r="S27" s="217">
        <f t="shared" si="10"/>
        <v>2.8118690939391072E-3</v>
      </c>
      <c r="T27" s="217">
        <f t="shared" si="12"/>
        <v>1.050610497892031E-2</v>
      </c>
      <c r="U27" s="217">
        <f t="shared" si="13"/>
        <v>6.2917625450166865E-3</v>
      </c>
      <c r="V27" s="217"/>
      <c r="W27" s="217">
        <f t="shared" si="14"/>
        <v>4.0685182377618373E-3</v>
      </c>
      <c r="X27" s="217">
        <f t="shared" si="15"/>
        <v>5.5125851178129829E-3</v>
      </c>
    </row>
    <row r="28" spans="1:24" ht="20.100000000000001" customHeight="1">
      <c r="A28" s="16" t="s">
        <v>35</v>
      </c>
      <c r="B28" s="17">
        <v>167.55</v>
      </c>
      <c r="C28" s="26">
        <v>69.265000000000001</v>
      </c>
      <c r="D28" s="26">
        <v>72.575999999999993</v>
      </c>
      <c r="E28" s="26">
        <v>134.94399999999999</v>
      </c>
      <c r="F28" s="26">
        <v>97.733000000000004</v>
      </c>
      <c r="G28" s="26">
        <v>117.74300000000001</v>
      </c>
      <c r="H28" s="26">
        <v>84.064999999999998</v>
      </c>
      <c r="I28" s="26">
        <v>43.718000000000004</v>
      </c>
      <c r="J28" s="26">
        <v>63.014000000000003</v>
      </c>
      <c r="K28" s="26">
        <v>0.32</v>
      </c>
      <c r="L28" s="26">
        <v>12.305</v>
      </c>
      <c r="M28" s="26">
        <v>11.587</v>
      </c>
      <c r="N28" s="26">
        <v>18.055999999999997</v>
      </c>
      <c r="O28" s="39">
        <v>61.863</v>
      </c>
      <c r="P28" s="27">
        <f t="shared" si="9"/>
        <v>2.4261741249446174</v>
      </c>
      <c r="R28" s="223">
        <f t="shared" si="11"/>
        <v>7.7813129227475158E-3</v>
      </c>
      <c r="S28" s="217">
        <f t="shared" si="10"/>
        <v>4.7718813901164924E-3</v>
      </c>
      <c r="T28" s="217">
        <f t="shared" si="12"/>
        <v>1.3354387080999326E-5</v>
      </c>
      <c r="U28" s="217">
        <f t="shared" si="13"/>
        <v>6.9023437004796793E-4</v>
      </c>
      <c r="V28" s="217"/>
      <c r="W28" s="217">
        <f t="shared" si="14"/>
        <v>5.4003650151457567E-4</v>
      </c>
      <c r="X28" s="217">
        <f t="shared" si="15"/>
        <v>1.7329389356332363E-3</v>
      </c>
    </row>
    <row r="29" spans="1:24" ht="20.100000000000001" customHeight="1" thickBot="1">
      <c r="A29" s="19" t="s">
        <v>70</v>
      </c>
      <c r="B29" s="98">
        <f t="shared" ref="B29:O29" si="16">B30-SUM(B21:B28)</f>
        <v>27.190000000002328</v>
      </c>
      <c r="C29" s="30">
        <f t="shared" si="16"/>
        <v>63.228000000006432</v>
      </c>
      <c r="D29" s="30">
        <f t="shared" si="16"/>
        <v>313.01500000000306</v>
      </c>
      <c r="E29" s="30">
        <f t="shared" si="16"/>
        <v>88.104999999995925</v>
      </c>
      <c r="F29" s="30">
        <f t="shared" si="16"/>
        <v>132.4049999999952</v>
      </c>
      <c r="G29" s="30">
        <f t="shared" si="16"/>
        <v>146.73100000000341</v>
      </c>
      <c r="H29" s="30">
        <f t="shared" si="16"/>
        <v>58.936000000001513</v>
      </c>
      <c r="I29" s="30">
        <f t="shared" si="16"/>
        <v>48.298999999999069</v>
      </c>
      <c r="J29" s="30">
        <f t="shared" si="16"/>
        <v>98.852000000006228</v>
      </c>
      <c r="K29" s="30">
        <f t="shared" si="16"/>
        <v>52.585999999999331</v>
      </c>
      <c r="L29" s="30">
        <f t="shared" si="16"/>
        <v>239.34100000000399</v>
      </c>
      <c r="M29" s="30"/>
      <c r="N29" s="30">
        <f t="shared" si="16"/>
        <v>196.15799999999581</v>
      </c>
      <c r="O29" s="41">
        <f t="shared" si="16"/>
        <v>147.70500000000902</v>
      </c>
      <c r="P29" s="27">
        <f t="shared" si="9"/>
        <v>-0.24701006331624417</v>
      </c>
      <c r="R29" s="223">
        <f t="shared" si="11"/>
        <v>1.2627508109192662E-3</v>
      </c>
      <c r="S29" s="217">
        <f t="shared" si="10"/>
        <v>5.9467053519376882E-3</v>
      </c>
      <c r="T29" s="217">
        <f t="shared" si="12"/>
        <v>2.1945431220044423E-3</v>
      </c>
      <c r="U29" s="217">
        <f t="shared" si="13"/>
        <v>1.3425549318297722E-2</v>
      </c>
      <c r="V29" s="217"/>
      <c r="W29" s="217">
        <f t="shared" si="14"/>
        <v>5.8668852494513672E-3</v>
      </c>
      <c r="X29" s="217">
        <f t="shared" si="15"/>
        <v>4.137590247607177E-3</v>
      </c>
    </row>
    <row r="30" spans="1:24" ht="26.25" customHeight="1" thickBot="1">
      <c r="A30" s="320" t="s">
        <v>43</v>
      </c>
      <c r="B30" s="235">
        <v>21532.356</v>
      </c>
      <c r="C30" s="236">
        <v>21268.274000000005</v>
      </c>
      <c r="D30" s="236">
        <v>22040.265000000007</v>
      </c>
      <c r="E30" s="236">
        <v>20663.439999999999</v>
      </c>
      <c r="F30" s="236">
        <v>24106.091999999997</v>
      </c>
      <c r="G30" s="236">
        <v>24674.334999999999</v>
      </c>
      <c r="H30" s="236">
        <v>23079.946</v>
      </c>
      <c r="I30" s="236">
        <v>22599.071</v>
      </c>
      <c r="J30" s="236">
        <v>23860.329000000002</v>
      </c>
      <c r="K30" s="236">
        <v>23962.162999999997</v>
      </c>
      <c r="L30" s="236">
        <v>17827.278000000002</v>
      </c>
      <c r="M30" s="236">
        <v>25562.372999999996</v>
      </c>
      <c r="N30" s="236">
        <v>33434.776999999995</v>
      </c>
      <c r="O30" s="238">
        <v>35698.315000000002</v>
      </c>
      <c r="P30" s="237">
        <f t="shared" si="9"/>
        <v>6.7700107585583966E-2</v>
      </c>
      <c r="Q30" s="2"/>
      <c r="R30" s="254">
        <f>SUM(R21:R29)</f>
        <v>1.0000000000000002</v>
      </c>
      <c r="S30" s="256">
        <f t="shared" ref="S30:X30" si="17">SUM(S21:S29)</f>
        <v>1.0000000000000004</v>
      </c>
      <c r="T30" s="256">
        <f t="shared" si="17"/>
        <v>1.0000000000000002</v>
      </c>
      <c r="U30" s="256">
        <f t="shared" si="17"/>
        <v>1.0000000000000002</v>
      </c>
      <c r="V30" s="256"/>
      <c r="W30" s="256">
        <f t="shared" si="17"/>
        <v>1.0000000000000002</v>
      </c>
      <c r="X30" s="255">
        <f t="shared" si="17"/>
        <v>1.0000000000000002</v>
      </c>
    </row>
    <row r="31" spans="1:24" ht="20.100000000000001" customHeight="1" thickBot="1"/>
    <row r="32" spans="1:24" ht="15" customHeight="1">
      <c r="A32" s="481" t="s">
        <v>20</v>
      </c>
      <c r="B32" s="501" t="s">
        <v>50</v>
      </c>
      <c r="C32" s="496"/>
      <c r="D32" s="496"/>
      <c r="E32" s="496"/>
      <c r="F32" s="496"/>
      <c r="G32" s="496"/>
      <c r="H32" s="496"/>
      <c r="I32" s="496"/>
      <c r="J32" s="496"/>
      <c r="K32" s="496"/>
      <c r="L32" s="496"/>
      <c r="M32" s="496"/>
      <c r="N32" s="496"/>
      <c r="O32" s="497"/>
      <c r="P32" s="492" t="s">
        <v>175</v>
      </c>
    </row>
    <row r="33" spans="1:16" ht="15.75" customHeight="1">
      <c r="A33" s="490"/>
      <c r="B33" s="498" t="str">
        <f>B19</f>
        <v>jan - dez</v>
      </c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500"/>
      <c r="P33" s="493"/>
    </row>
    <row r="34" spans="1:16" ht="21.75" customHeight="1" thickBot="1">
      <c r="A34" s="490"/>
      <c r="B34" s="61">
        <v>2010</v>
      </c>
      <c r="C34" s="62">
        <v>2011</v>
      </c>
      <c r="D34" s="62">
        <v>2012</v>
      </c>
      <c r="E34" s="62">
        <v>2013</v>
      </c>
      <c r="F34" s="62">
        <v>2014</v>
      </c>
      <c r="G34" s="62">
        <v>2015</v>
      </c>
      <c r="H34" s="62">
        <v>2016</v>
      </c>
      <c r="I34" s="62">
        <v>2017</v>
      </c>
      <c r="J34" s="62">
        <v>2018</v>
      </c>
      <c r="K34" s="62">
        <v>2019</v>
      </c>
      <c r="L34" s="62">
        <v>2020</v>
      </c>
      <c r="M34" s="62">
        <v>2021</v>
      </c>
      <c r="N34" s="62">
        <v>2022</v>
      </c>
      <c r="O34" s="94">
        <v>2023</v>
      </c>
      <c r="P34" s="494"/>
    </row>
    <row r="35" spans="1:16" ht="20.100000000000001" customHeight="1">
      <c r="A35" s="16" t="s">
        <v>30</v>
      </c>
      <c r="B35" s="167">
        <f t="shared" ref="B35:O35" si="18">(B21/B7)*10</f>
        <v>9.8721014316618465</v>
      </c>
      <c r="C35" s="142">
        <f t="shared" si="18"/>
        <v>11.299234556769386</v>
      </c>
      <c r="D35" s="142">
        <f t="shared" si="18"/>
        <v>10.682226074454713</v>
      </c>
      <c r="E35" s="142">
        <f t="shared" si="18"/>
        <v>10.760439944198939</v>
      </c>
      <c r="F35" s="142">
        <f t="shared" si="18"/>
        <v>12.902454852327061</v>
      </c>
      <c r="G35" s="142">
        <f t="shared" si="18"/>
        <v>15.579641959838815</v>
      </c>
      <c r="H35" s="142">
        <f t="shared" si="18"/>
        <v>14.166283891843641</v>
      </c>
      <c r="I35" s="142">
        <f t="shared" si="18"/>
        <v>15.791833671607169</v>
      </c>
      <c r="J35" s="142">
        <f t="shared" si="18"/>
        <v>17.063022623748779</v>
      </c>
      <c r="K35" s="142">
        <f t="shared" ref="K35:N35" si="19">(K21/K7)*10</f>
        <v>14.116076041559431</v>
      </c>
      <c r="L35" s="142">
        <f t="shared" ref="L35" si="20">(L21/L7)*10</f>
        <v>14.965287937411532</v>
      </c>
      <c r="M35" s="142"/>
      <c r="N35" s="142">
        <f t="shared" si="19"/>
        <v>15.838750873582635</v>
      </c>
      <c r="O35" s="168">
        <f t="shared" si="18"/>
        <v>15.745943701081815</v>
      </c>
      <c r="P35" s="24">
        <f>(O35-N35)/N35</f>
        <v>-5.8595007422973019E-3</v>
      </c>
    </row>
    <row r="36" spans="1:16" ht="20.100000000000001" customHeight="1">
      <c r="A36" s="16" t="s">
        <v>99</v>
      </c>
      <c r="B36" s="167">
        <f t="shared" ref="B36:O36" si="21">(B22/B8)*10</f>
        <v>1.7879243991863585</v>
      </c>
      <c r="C36" s="142">
        <f t="shared" si="21"/>
        <v>1.6250565800920036</v>
      </c>
      <c r="D36" s="142">
        <f t="shared" si="21"/>
        <v>1.6455644616434826</v>
      </c>
      <c r="E36" s="142">
        <f t="shared" si="21"/>
        <v>1.8945470810326723</v>
      </c>
      <c r="F36" s="142">
        <f t="shared" si="21"/>
        <v>1.9620817679470302</v>
      </c>
      <c r="G36" s="142">
        <f t="shared" si="21"/>
        <v>1.7932605370699337</v>
      </c>
      <c r="H36" s="142">
        <f t="shared" si="21"/>
        <v>1.8505321954005638</v>
      </c>
      <c r="I36" s="142">
        <f t="shared" si="21"/>
        <v>1.8131216947725912</v>
      </c>
      <c r="J36" s="142">
        <f t="shared" si="21"/>
        <v>1.8361822167875796</v>
      </c>
      <c r="K36" s="142">
        <f t="shared" ref="K36:N36" si="22">(K22/K8)*10</f>
        <v>2.1877875794155694</v>
      </c>
      <c r="L36" s="142">
        <f t="shared" ref="L36" si="23">(L22/L8)*10</f>
        <v>1.9983597778920852</v>
      </c>
      <c r="M36" s="142"/>
      <c r="N36" s="142">
        <f t="shared" si="22"/>
        <v>2.6404512092198411</v>
      </c>
      <c r="O36" s="168">
        <f t="shared" si="21"/>
        <v>2.7314786934824467</v>
      </c>
      <c r="P36" s="27">
        <f t="shared" ref="P36:P44" si="24">(O36-N36)/N36</f>
        <v>3.4474215597985206E-2</v>
      </c>
    </row>
    <row r="37" spans="1:16" ht="20.100000000000001" customHeight="1">
      <c r="A37" s="16" t="s">
        <v>40</v>
      </c>
      <c r="B37" s="167">
        <f t="shared" ref="B37:O37" si="25">(B23/B9)*10</f>
        <v>1.9423737354884469</v>
      </c>
      <c r="C37" s="142">
        <f t="shared" si="25"/>
        <v>2.5145253099224334</v>
      </c>
      <c r="D37" s="142">
        <f t="shared" si="25"/>
        <v>3.1464388417297169</v>
      </c>
      <c r="E37" s="142">
        <f t="shared" si="25"/>
        <v>3.0466341080605415</v>
      </c>
      <c r="F37" s="142">
        <f t="shared" si="25"/>
        <v>3.619407652515767</v>
      </c>
      <c r="G37" s="142">
        <f t="shared" si="25"/>
        <v>3.1098887036431178</v>
      </c>
      <c r="H37" s="142">
        <f t="shared" si="25"/>
        <v>2.7227538229215069</v>
      </c>
      <c r="I37" s="142">
        <f t="shared" si="25"/>
        <v>4.1714287142771429</v>
      </c>
      <c r="J37" s="142">
        <f t="shared" si="25"/>
        <v>4.9515582073917992</v>
      </c>
      <c r="K37" s="142">
        <f t="shared" ref="K37:N37" si="26">(K23/K9)*10</f>
        <v>3.7630212133282326</v>
      </c>
      <c r="L37" s="142">
        <f t="shared" ref="L37" si="27">(L23/L9)*10</f>
        <v>2.0413982825129766</v>
      </c>
      <c r="M37" s="142"/>
      <c r="N37" s="142">
        <f t="shared" si="26"/>
        <v>1.8962992245867181</v>
      </c>
      <c r="O37" s="168">
        <f t="shared" si="25"/>
        <v>2.1836208440486935</v>
      </c>
      <c r="P37" s="27">
        <f t="shared" si="24"/>
        <v>0.15151702628818756</v>
      </c>
    </row>
    <row r="38" spans="1:16" ht="20.100000000000001" customHeight="1">
      <c r="A38" s="16" t="s">
        <v>36</v>
      </c>
      <c r="B38" s="167">
        <f t="shared" ref="B38:O38" si="28">(B24/B10)*10</f>
        <v>1.9912857797411667</v>
      </c>
      <c r="C38" s="142">
        <f t="shared" si="28"/>
        <v>1.8261971766796934</v>
      </c>
      <c r="D38" s="142">
        <f t="shared" si="28"/>
        <v>2.2410476385676223</v>
      </c>
      <c r="E38" s="142">
        <f t="shared" si="28"/>
        <v>2.3348802012041086</v>
      </c>
      <c r="F38" s="142">
        <f t="shared" si="28"/>
        <v>3.895962407305031</v>
      </c>
      <c r="G38" s="142">
        <f t="shared" si="28"/>
        <v>3.7829443762063515</v>
      </c>
      <c r="H38" s="142">
        <f t="shared" si="28"/>
        <v>2.6058040675157641</v>
      </c>
      <c r="I38" s="142">
        <f t="shared" si="28"/>
        <v>2.4648729805058416</v>
      </c>
      <c r="J38" s="142">
        <f t="shared" si="28"/>
        <v>3.0462011708453103</v>
      </c>
      <c r="K38" s="142">
        <f t="shared" ref="K38:N38" si="29">(K24/K10)*10</f>
        <v>2.0017832847424684</v>
      </c>
      <c r="L38" s="142">
        <f t="shared" ref="L38" si="30">(L24/L10)*10</f>
        <v>1.757229630512644</v>
      </c>
      <c r="M38" s="142"/>
      <c r="N38" s="142">
        <f t="shared" si="29"/>
        <v>3.6364729514634631</v>
      </c>
      <c r="O38" s="168">
        <f t="shared" si="28"/>
        <v>3.2577211676428384</v>
      </c>
      <c r="P38" s="27">
        <f t="shared" si="24"/>
        <v>-0.10415360952106072</v>
      </c>
    </row>
    <row r="39" spans="1:16" ht="20.100000000000001" customHeight="1">
      <c r="A39" s="16" t="s">
        <v>151</v>
      </c>
      <c r="B39" s="167">
        <f t="shared" ref="B39:O39" si="31">(B25/B11)*10</f>
        <v>71.270531400966192</v>
      </c>
      <c r="C39" s="142">
        <f t="shared" si="31"/>
        <v>148.28169014084509</v>
      </c>
      <c r="D39" s="142">
        <f t="shared" si="31"/>
        <v>60.216431750741833</v>
      </c>
      <c r="E39" s="142">
        <f t="shared" si="31"/>
        <v>143.82115384615386</v>
      </c>
      <c r="F39" s="142">
        <f t="shared" si="31"/>
        <v>40.413766132186154</v>
      </c>
      <c r="G39" s="142">
        <f t="shared" si="31"/>
        <v>223.66666666666669</v>
      </c>
      <c r="H39" s="142">
        <f t="shared" si="31"/>
        <v>184.66279069767441</v>
      </c>
      <c r="I39" s="142">
        <f t="shared" si="31"/>
        <v>159.6098901098901</v>
      </c>
      <c r="J39" s="142">
        <f t="shared" si="31"/>
        <v>16.559542586750787</v>
      </c>
      <c r="K39" s="142">
        <f t="shared" ref="K39:N39" si="32">(K25/K11)*10</f>
        <v>231.34195804195804</v>
      </c>
      <c r="L39" s="142">
        <f t="shared" ref="L39" si="33">(L25/L11)*10</f>
        <v>155.2755905511811</v>
      </c>
      <c r="M39" s="142"/>
      <c r="N39" s="142">
        <f t="shared" si="32"/>
        <v>81.038259206121467</v>
      </c>
      <c r="O39" s="168">
        <f t="shared" si="31"/>
        <v>69.639344262295083</v>
      </c>
      <c r="P39" s="27">
        <f t="shared" si="24"/>
        <v>-0.14066090579306684</v>
      </c>
    </row>
    <row r="40" spans="1:16" ht="20.100000000000001" customHeight="1">
      <c r="A40" s="16" t="s">
        <v>34</v>
      </c>
      <c r="B40" s="167">
        <f t="shared" ref="B40:O40" si="34">(B26/B12)*10</f>
        <v>13.973559277330871</v>
      </c>
      <c r="C40" s="142">
        <f t="shared" si="34"/>
        <v>13.47910024796316</v>
      </c>
      <c r="D40" s="142">
        <f t="shared" si="34"/>
        <v>23.275313113022481</v>
      </c>
      <c r="E40" s="142">
        <f t="shared" si="34"/>
        <v>8.9567744405387533</v>
      </c>
      <c r="F40" s="142">
        <f t="shared" si="34"/>
        <v>26.500576435323961</v>
      </c>
      <c r="G40" s="142">
        <f t="shared" si="34"/>
        <v>22.133930248575545</v>
      </c>
      <c r="H40" s="142">
        <f t="shared" si="34"/>
        <v>59.081709896471111</v>
      </c>
      <c r="I40" s="142">
        <f t="shared" si="34"/>
        <v>87.278399706368148</v>
      </c>
      <c r="J40" s="142">
        <f t="shared" si="34"/>
        <v>3.2528757645763262</v>
      </c>
      <c r="K40" s="142">
        <f t="shared" si="34"/>
        <v>38.052362074661382</v>
      </c>
      <c r="L40" s="142">
        <f t="shared" ref="L40" si="35">(L26/L12)*10</f>
        <v>22.768772024939004</v>
      </c>
      <c r="M40" s="142"/>
      <c r="N40" s="142">
        <f t="shared" si="34"/>
        <v>29.355551341613726</v>
      </c>
      <c r="O40" s="168">
        <f t="shared" si="34"/>
        <v>45.6514842154861</v>
      </c>
      <c r="P40" s="27">
        <f t="shared" si="24"/>
        <v>0.555122698403271</v>
      </c>
    </row>
    <row r="41" spans="1:16" ht="20.100000000000001" customHeight="1">
      <c r="A41" s="16" t="s">
        <v>32</v>
      </c>
      <c r="B41" s="167">
        <f t="shared" ref="B41:O41" si="36">(B27/B13)*10</f>
        <v>19.647011525060304</v>
      </c>
      <c r="C41" s="142">
        <f t="shared" si="36"/>
        <v>18.241079105760964</v>
      </c>
      <c r="D41" s="142">
        <f t="shared" si="36"/>
        <v>5.0392964824120599</v>
      </c>
      <c r="E41" s="142">
        <f t="shared" si="36"/>
        <v>5.5076281908164013</v>
      </c>
      <c r="F41" s="142">
        <f t="shared" si="36"/>
        <v>32.079445481205013</v>
      </c>
      <c r="G41" s="142">
        <f t="shared" si="36"/>
        <v>13.01219054763691</v>
      </c>
      <c r="H41" s="142">
        <f t="shared" si="36"/>
        <v>27.377837116154868</v>
      </c>
      <c r="I41" s="142">
        <f t="shared" si="36"/>
        <v>30.225507246376807</v>
      </c>
      <c r="J41" s="142">
        <f t="shared" si="36"/>
        <v>5.5789832530787917</v>
      </c>
      <c r="K41" s="142">
        <f t="shared" si="36"/>
        <v>8.3545946304715777</v>
      </c>
      <c r="L41" s="142">
        <f t="shared" ref="L41" si="37">(L27/L13)*10</f>
        <v>12.962556338842024</v>
      </c>
      <c r="M41" s="142"/>
      <c r="N41" s="142">
        <f t="shared" si="36"/>
        <v>16.746276006401576</v>
      </c>
      <c r="O41" s="168">
        <f t="shared" si="36"/>
        <v>23.859117361784673</v>
      </c>
      <c r="P41" s="27">
        <f t="shared" si="24"/>
        <v>0.42474167705489152</v>
      </c>
    </row>
    <row r="42" spans="1:16" ht="20.100000000000001" customHeight="1">
      <c r="A42" s="16" t="s">
        <v>35</v>
      </c>
      <c r="B42" s="167"/>
      <c r="C42" s="142"/>
      <c r="D42" s="142"/>
      <c r="E42" s="142"/>
      <c r="F42" s="142"/>
      <c r="G42" s="142"/>
      <c r="H42" s="142">
        <f t="shared" ref="H42:O42" si="38">(H28/H14)*10</f>
        <v>33.057412504915455</v>
      </c>
      <c r="I42" s="142"/>
      <c r="J42" s="142"/>
      <c r="K42" s="142"/>
      <c r="L42" s="142"/>
      <c r="M42" s="142"/>
      <c r="N42" s="142"/>
      <c r="O42" s="168">
        <f t="shared" si="38"/>
        <v>47.079908675799082</v>
      </c>
      <c r="P42" s="27"/>
    </row>
    <row r="43" spans="1:16" ht="20.100000000000001" customHeight="1" thickBot="1">
      <c r="A43" s="19" t="s">
        <v>70</v>
      </c>
      <c r="B43" s="243">
        <f>(B29/B15)*10</f>
        <v>3.9150467962567985</v>
      </c>
      <c r="C43" s="145">
        <f>(C29/C15)*10</f>
        <v>19.88927335640286</v>
      </c>
      <c r="D43" s="145">
        <f t="shared" ref="D43:E44" si="39">(D29/D15)*10</f>
        <v>12.172467431459943</v>
      </c>
      <c r="E43" s="145">
        <f t="shared" si="39"/>
        <v>20.380522785100489</v>
      </c>
      <c r="F43" s="145">
        <f>(F29/F15)*10</f>
        <v>3.6576977264563464</v>
      </c>
      <c r="G43" s="145">
        <f t="shared" ref="G43:O44" si="40">(G29/G15)*10</f>
        <v>23.854820354413683</v>
      </c>
      <c r="H43" s="145">
        <f t="shared" si="40"/>
        <v>20.759422331802611</v>
      </c>
      <c r="I43" s="145">
        <f t="shared" si="40"/>
        <v>29.740763546787861</v>
      </c>
      <c r="J43" s="145">
        <f t="shared" si="40"/>
        <v>14.721072226357911</v>
      </c>
      <c r="K43" s="145">
        <f t="shared" ref="K43:N43" si="41">(K29/K15)*10</f>
        <v>5.2116947472740112</v>
      </c>
      <c r="L43" s="145">
        <f t="shared" ref="L43" si="42">(L29/L15)*10</f>
        <v>11.067791907514636</v>
      </c>
      <c r="M43" s="145"/>
      <c r="N43" s="145">
        <f t="shared" si="41"/>
        <v>42.220835126984241</v>
      </c>
      <c r="O43" s="174">
        <f t="shared" si="40"/>
        <v>16.007911563890119</v>
      </c>
      <c r="P43" s="27">
        <f t="shared" si="24"/>
        <v>-0.62085279659333126</v>
      </c>
    </row>
    <row r="44" spans="1:16" ht="26.25" customHeight="1" thickBot="1">
      <c r="A44" s="320" t="s">
        <v>43</v>
      </c>
      <c r="B44" s="245">
        <f>(B30/B16)*10</f>
        <v>2.9905510039402068</v>
      </c>
      <c r="C44" s="246">
        <f>(C30/C16)*10</f>
        <v>3.4232039958969733</v>
      </c>
      <c r="D44" s="246">
        <f t="shared" si="39"/>
        <v>3.8520523816897603</v>
      </c>
      <c r="E44" s="246">
        <f t="shared" si="39"/>
        <v>4.0647217869995798</v>
      </c>
      <c r="F44" s="246">
        <f>(F30/F16)*10</f>
        <v>4.2306322863438801</v>
      </c>
      <c r="G44" s="246">
        <f t="shared" si="40"/>
        <v>4.8628836780670444</v>
      </c>
      <c r="H44" s="246">
        <f t="shared" si="40"/>
        <v>4.2043750012523882</v>
      </c>
      <c r="I44" s="246">
        <f t="shared" si="40"/>
        <v>4.7876709861990765</v>
      </c>
      <c r="J44" s="246">
        <f t="shared" si="40"/>
        <v>5.6528191092028557</v>
      </c>
      <c r="K44" s="246">
        <f t="shared" ref="K44:N44" si="43">(K30/K16)*10</f>
        <v>5.4364878830126191</v>
      </c>
      <c r="L44" s="246">
        <f t="shared" ref="L44" si="44">(L30/L16)*10</f>
        <v>4.4575728298082389</v>
      </c>
      <c r="M44" s="246"/>
      <c r="N44" s="246">
        <f t="shared" si="43"/>
        <v>5.3861426922516173</v>
      </c>
      <c r="O44" s="247">
        <f t="shared" si="40"/>
        <v>5.9662586299653686</v>
      </c>
      <c r="P44" s="237">
        <f t="shared" si="24"/>
        <v>0.10770526717539304</v>
      </c>
    </row>
    <row r="45" spans="1:16" ht="26.25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6.25" customHeight="1"/>
  </sheetData>
  <mergeCells count="16">
    <mergeCell ref="P32:P34"/>
    <mergeCell ref="A4:A6"/>
    <mergeCell ref="B4:O4"/>
    <mergeCell ref="B32:O32"/>
    <mergeCell ref="B33:O33"/>
    <mergeCell ref="B5:O5"/>
    <mergeCell ref="B19:O19"/>
    <mergeCell ref="B18:O18"/>
    <mergeCell ref="P4:P6"/>
    <mergeCell ref="A18:A20"/>
    <mergeCell ref="A32:A34"/>
    <mergeCell ref="R4:X4"/>
    <mergeCell ref="R5:X5"/>
    <mergeCell ref="R18:X18"/>
    <mergeCell ref="R19:X19"/>
    <mergeCell ref="P18:P2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ignoredErrors>
    <ignoredError sqref="N15 N29:O29 B29:J29 B15:J1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8" id="{ACAEC57B-0C0B-4066-830E-459535F19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P7:P16</xm:sqref>
        </x14:conditionalFormatting>
        <x14:conditionalFormatting xmlns:xm="http://schemas.microsoft.com/office/excel/2006/main">
          <x14:cfRule type="iconSet" priority="3" id="{4941E13C-5836-49FC-A4F7-7D31E0C82A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P21:P30</xm:sqref>
        </x14:conditionalFormatting>
        <x14:conditionalFormatting xmlns:xm="http://schemas.microsoft.com/office/excel/2006/main">
          <x14:cfRule type="iconSet" priority="1" id="{8683C383-8D09-4332-A457-85D1B84E3A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P35:P44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A22"/>
  <sheetViews>
    <sheetView showGridLines="0" workbookViewId="0">
      <selection activeCell="D3" sqref="D3:Q3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15" width="9.140625" customWidth="1"/>
    <col min="18" max="18" width="11" customWidth="1"/>
    <col min="19" max="19" width="2.140625" customWidth="1"/>
    <col min="20" max="21" width="9.140625" customWidth="1"/>
    <col min="26" max="26" width="11" customWidth="1"/>
    <col min="27" max="27" width="2" customWidth="1"/>
    <col min="28" max="35" width="9.140625" customWidth="1"/>
    <col min="38" max="38" width="11" customWidth="1"/>
  </cols>
  <sheetData>
    <row r="1" spans="1:27" ht="15.75">
      <c r="A1" s="10" t="s">
        <v>73</v>
      </c>
    </row>
    <row r="2" spans="1:27" ht="15.75" thickBot="1"/>
    <row r="3" spans="1:27" ht="15" customHeight="1">
      <c r="A3" s="481" t="s">
        <v>71</v>
      </c>
      <c r="B3" s="462"/>
      <c r="C3" s="462"/>
      <c r="D3" s="530" t="s">
        <v>18</v>
      </c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2"/>
      <c r="R3" s="492" t="s">
        <v>175</v>
      </c>
      <c r="T3" s="502" t="s">
        <v>116</v>
      </c>
      <c r="U3" s="496"/>
      <c r="V3" s="496"/>
      <c r="W3" s="496"/>
      <c r="X3" s="496"/>
      <c r="Y3" s="496"/>
      <c r="Z3" s="504"/>
    </row>
    <row r="4" spans="1:27" ht="15.75" customHeight="1">
      <c r="A4" s="490"/>
      <c r="B4" s="463"/>
      <c r="C4" s="463"/>
      <c r="D4" s="533" t="s">
        <v>67</v>
      </c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5"/>
      <c r="R4" s="493"/>
      <c r="T4" s="505" t="s">
        <v>67</v>
      </c>
      <c r="U4" s="499"/>
      <c r="V4" s="499"/>
      <c r="W4" s="499"/>
      <c r="X4" s="499"/>
      <c r="Y4" s="499"/>
      <c r="Z4" s="507"/>
    </row>
    <row r="5" spans="1:27" ht="21.75" customHeight="1" thickBot="1">
      <c r="A5" s="490"/>
      <c r="B5" s="463"/>
      <c r="C5" s="463"/>
      <c r="D5" s="61">
        <v>2010</v>
      </c>
      <c r="E5" s="62">
        <v>2011</v>
      </c>
      <c r="F5" s="62">
        <v>2012</v>
      </c>
      <c r="G5" s="59">
        <v>2013</v>
      </c>
      <c r="H5" s="59">
        <v>2014</v>
      </c>
      <c r="I5" s="59">
        <v>2015</v>
      </c>
      <c r="J5" s="59">
        <v>2016</v>
      </c>
      <c r="K5" s="59">
        <v>2017</v>
      </c>
      <c r="L5" s="59">
        <v>2018</v>
      </c>
      <c r="M5" s="59">
        <v>2019</v>
      </c>
      <c r="N5" s="59">
        <v>2020</v>
      </c>
      <c r="O5" s="59">
        <v>2021</v>
      </c>
      <c r="P5" s="59">
        <v>2022</v>
      </c>
      <c r="Q5" s="60">
        <v>2023</v>
      </c>
      <c r="R5" s="494"/>
      <c r="T5" s="65">
        <v>2010</v>
      </c>
      <c r="U5" s="62">
        <v>2015</v>
      </c>
      <c r="V5" s="62">
        <v>2019</v>
      </c>
      <c r="W5" s="62">
        <v>2020</v>
      </c>
      <c r="X5" s="62">
        <v>2021</v>
      </c>
      <c r="Y5" s="62">
        <v>2022</v>
      </c>
      <c r="Z5" s="253">
        <v>2023</v>
      </c>
    </row>
    <row r="6" spans="1:27" ht="20.100000000000001" customHeight="1">
      <c r="A6" s="85" t="s">
        <v>44</v>
      </c>
      <c r="B6" s="2"/>
      <c r="C6" s="2"/>
      <c r="D6" s="17">
        <v>2114.3399999999997</v>
      </c>
      <c r="E6" s="26">
        <v>12.63</v>
      </c>
      <c r="F6" s="26">
        <v>0.54</v>
      </c>
      <c r="G6" s="26">
        <v>1.3400000000000003</v>
      </c>
      <c r="H6" s="26">
        <v>3.54</v>
      </c>
      <c r="I6" s="26">
        <v>15054.949999999999</v>
      </c>
      <c r="J6" s="26">
        <v>42.31</v>
      </c>
      <c r="K6" s="26">
        <v>9101.16</v>
      </c>
      <c r="L6" s="26">
        <v>6487.58</v>
      </c>
      <c r="M6" s="26">
        <v>2892.0200000000004</v>
      </c>
      <c r="N6" s="26">
        <v>3526.85</v>
      </c>
      <c r="O6" s="26">
        <v>3485.75</v>
      </c>
      <c r="P6" s="26">
        <v>1895.94</v>
      </c>
      <c r="Q6" s="39">
        <v>2488.38</v>
      </c>
      <c r="R6" s="24">
        <f>(Q6-P6)/P6</f>
        <v>0.31247824298237287</v>
      </c>
      <c r="S6" s="2"/>
      <c r="T6" s="223" t="e">
        <f>D6/D8</f>
        <v>#DIV/0!</v>
      </c>
      <c r="U6" s="217" t="e">
        <f>I6/I8</f>
        <v>#DIV/0!</v>
      </c>
      <c r="V6" s="217" t="e">
        <f>M6/M8</f>
        <v>#DIV/0!</v>
      </c>
      <c r="W6" s="217" t="e">
        <f>N6/N8</f>
        <v>#DIV/0!</v>
      </c>
      <c r="X6" s="217"/>
      <c r="Y6" s="217" t="e">
        <f>P6/P8</f>
        <v>#DIV/0!</v>
      </c>
      <c r="Z6" s="222" t="e">
        <f>Q6/Q8</f>
        <v>#DIV/0!</v>
      </c>
    </row>
    <row r="7" spans="1:27" ht="20.100000000000001" customHeight="1" thickBot="1">
      <c r="A7" s="85" t="s">
        <v>49</v>
      </c>
      <c r="B7" s="2"/>
      <c r="C7" s="2"/>
      <c r="D7" s="17"/>
      <c r="E7" s="26"/>
      <c r="F7" s="26"/>
      <c r="G7" s="26"/>
      <c r="H7" s="26"/>
      <c r="I7" s="26"/>
      <c r="J7" s="26">
        <v>0.01</v>
      </c>
      <c r="K7" s="26"/>
      <c r="L7" s="26"/>
      <c r="M7" s="26">
        <v>0.06</v>
      </c>
      <c r="N7" s="26"/>
      <c r="O7" s="26">
        <v>2</v>
      </c>
      <c r="P7" s="26"/>
      <c r="Q7" s="39">
        <v>0.39</v>
      </c>
      <c r="R7" s="31" t="e">
        <f>(Q7-P7)/P7</f>
        <v>#DIV/0!</v>
      </c>
      <c r="T7" s="223" t="e">
        <f>D7/D8</f>
        <v>#DIV/0!</v>
      </c>
      <c r="U7" s="230" t="e">
        <f>I7/I8</f>
        <v>#DIV/0!</v>
      </c>
      <c r="V7" s="230" t="e">
        <f>M7/M8</f>
        <v>#DIV/0!</v>
      </c>
      <c r="W7" s="230" t="e">
        <f>N7/N8</f>
        <v>#DIV/0!</v>
      </c>
      <c r="X7" s="230"/>
      <c r="Y7" s="230" t="e">
        <f>P7/P8</f>
        <v>#DIV/0!</v>
      </c>
      <c r="Z7" s="312" t="e">
        <f>Q7/Q8</f>
        <v>#DIV/0!</v>
      </c>
    </row>
    <row r="8" spans="1:27" ht="26.25" customHeight="1" thickBot="1">
      <c r="A8" s="257" t="s">
        <v>27</v>
      </c>
      <c r="B8" s="325"/>
      <c r="C8" s="326"/>
      <c r="D8" s="235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8"/>
      <c r="R8" s="255" t="e">
        <f>(Q8-P8)/P8</f>
        <v>#DIV/0!</v>
      </c>
      <c r="S8" s="2"/>
      <c r="T8" s="321" t="e">
        <f>SUM(T6:T7)</f>
        <v>#DIV/0!</v>
      </c>
      <c r="U8" s="259" t="e">
        <f t="shared" ref="U8" si="0">SUM(U6:U7)</f>
        <v>#DIV/0!</v>
      </c>
      <c r="V8" s="259" t="e">
        <f>SUM(V6:V7)</f>
        <v>#DIV/0!</v>
      </c>
      <c r="W8" s="259" t="e">
        <f>SUM(W6:W7)</f>
        <v>#DIV/0!</v>
      </c>
      <c r="X8" s="259"/>
      <c r="Y8" s="259" t="e">
        <f t="shared" ref="Y8:Z8" si="1">SUM(Y6:Y7)</f>
        <v>#DIV/0!</v>
      </c>
      <c r="Z8" s="260" t="e">
        <f t="shared" si="1"/>
        <v>#DIV/0!</v>
      </c>
      <c r="AA8" s="2"/>
    </row>
    <row r="9" spans="1:27" ht="15.75" thickBot="1"/>
    <row r="10" spans="1:27" ht="15" customHeight="1">
      <c r="A10" s="481" t="s">
        <v>71</v>
      </c>
      <c r="B10" s="462"/>
      <c r="C10" s="462"/>
      <c r="D10" s="530">
        <v>1000</v>
      </c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2"/>
      <c r="R10" s="492" t="s">
        <v>175</v>
      </c>
      <c r="T10" s="502" t="s">
        <v>116</v>
      </c>
      <c r="U10" s="496"/>
      <c r="V10" s="496"/>
      <c r="W10" s="496"/>
      <c r="X10" s="496"/>
      <c r="Y10" s="496"/>
      <c r="Z10" s="504"/>
    </row>
    <row r="11" spans="1:27">
      <c r="A11" s="490"/>
      <c r="B11" s="463"/>
      <c r="C11" s="463"/>
      <c r="D11" s="533" t="str">
        <f>D4</f>
        <v>jan - dez</v>
      </c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5"/>
      <c r="R11" s="493"/>
      <c r="T11" s="505" t="s">
        <v>67</v>
      </c>
      <c r="U11" s="499"/>
      <c r="V11" s="499"/>
      <c r="W11" s="499"/>
      <c r="X11" s="499"/>
      <c r="Y11" s="499"/>
      <c r="Z11" s="507"/>
    </row>
    <row r="12" spans="1:27" ht="18.75" customHeight="1" thickBot="1">
      <c r="A12" s="490"/>
      <c r="B12" s="463"/>
      <c r="C12" s="463"/>
      <c r="D12" s="61">
        <v>2010</v>
      </c>
      <c r="E12" s="62">
        <v>2011</v>
      </c>
      <c r="F12" s="62">
        <v>2012</v>
      </c>
      <c r="G12" s="59">
        <v>2013</v>
      </c>
      <c r="H12" s="59">
        <v>2014</v>
      </c>
      <c r="I12" s="59">
        <v>2015</v>
      </c>
      <c r="J12" s="59">
        <v>2016</v>
      </c>
      <c r="K12" s="59">
        <v>2017</v>
      </c>
      <c r="L12" s="59">
        <v>2018</v>
      </c>
      <c r="M12" s="59">
        <v>2019</v>
      </c>
      <c r="N12" s="59">
        <v>2020</v>
      </c>
      <c r="O12" s="59">
        <v>2021</v>
      </c>
      <c r="P12" s="59">
        <v>2022</v>
      </c>
      <c r="Q12" s="60">
        <v>2023</v>
      </c>
      <c r="R12" s="494"/>
      <c r="T12" s="65">
        <v>2010</v>
      </c>
      <c r="U12" s="62">
        <v>2015</v>
      </c>
      <c r="V12" s="62">
        <v>2019</v>
      </c>
      <c r="W12" s="62">
        <v>2020</v>
      </c>
      <c r="X12" s="62">
        <v>2021</v>
      </c>
      <c r="Y12" s="62">
        <v>2022</v>
      </c>
      <c r="Z12" s="253">
        <v>2023</v>
      </c>
    </row>
    <row r="13" spans="1:27" ht="20.100000000000001" customHeight="1">
      <c r="A13" s="85" t="s">
        <v>44</v>
      </c>
      <c r="B13" s="2"/>
      <c r="C13" s="2"/>
      <c r="D13" s="17">
        <v>90.73</v>
      </c>
      <c r="E13" s="26">
        <v>14.494999999999999</v>
      </c>
      <c r="F13" s="26">
        <v>0.21099999999999999</v>
      </c>
      <c r="G13" s="26">
        <v>0.86199999999999999</v>
      </c>
      <c r="H13" s="26">
        <v>2.29</v>
      </c>
      <c r="I13" s="26">
        <v>617.91200000000003</v>
      </c>
      <c r="J13" s="26">
        <v>16.974</v>
      </c>
      <c r="K13" s="26">
        <v>460.82400000000001</v>
      </c>
      <c r="L13" s="26">
        <v>369.79700000000003</v>
      </c>
      <c r="M13" s="26">
        <v>175.75200000000001</v>
      </c>
      <c r="N13" s="26">
        <v>193.25200000000001</v>
      </c>
      <c r="O13" s="26">
        <v>225.91900000000001</v>
      </c>
      <c r="P13" s="26">
        <v>150.21499999999997</v>
      </c>
      <c r="Q13" s="39">
        <v>525.96</v>
      </c>
      <c r="R13" s="24">
        <f>(Q13-P13)/P13</f>
        <v>2.5013813533934703</v>
      </c>
      <c r="S13" s="2"/>
      <c r="T13" s="223">
        <f>D13/D15</f>
        <v>1</v>
      </c>
      <c r="U13" s="217">
        <f>I13/I15</f>
        <v>1</v>
      </c>
      <c r="V13" s="217">
        <f>M13/M15</f>
        <v>0.99997724117526576</v>
      </c>
      <c r="W13" s="217">
        <f>N13/N15</f>
        <v>1</v>
      </c>
      <c r="X13" s="217"/>
      <c r="Y13" s="217">
        <f>P13/P15</f>
        <v>1</v>
      </c>
      <c r="Z13" s="222">
        <f>Q13/Q15</f>
        <v>0.98728816740875325</v>
      </c>
    </row>
    <row r="14" spans="1:27" ht="20.100000000000001" customHeight="1" thickBot="1">
      <c r="A14" s="85" t="s">
        <v>49</v>
      </c>
      <c r="B14" s="2"/>
      <c r="C14" s="2"/>
      <c r="D14" s="17"/>
      <c r="E14" s="26"/>
      <c r="F14" s="26"/>
      <c r="G14" s="26"/>
      <c r="H14" s="26"/>
      <c r="I14" s="26"/>
      <c r="J14" s="26">
        <v>0.69299999999999995</v>
      </c>
      <c r="K14" s="26"/>
      <c r="L14" s="26"/>
      <c r="M14" s="26">
        <v>4.0000000000000001E-3</v>
      </c>
      <c r="N14" s="26"/>
      <c r="O14" s="26">
        <v>0.80499999999999994</v>
      </c>
      <c r="P14" s="26"/>
      <c r="Q14" s="39">
        <v>6.7720000000000002</v>
      </c>
      <c r="R14" s="31" t="e">
        <f>(Q14-P14)/P14</f>
        <v>#DIV/0!</v>
      </c>
      <c r="T14" s="223">
        <f>D14/D15</f>
        <v>0</v>
      </c>
      <c r="U14" s="230">
        <f>I14/I15</f>
        <v>0</v>
      </c>
      <c r="V14" s="230">
        <f>M14/M15</f>
        <v>2.2758824734290723E-5</v>
      </c>
      <c r="W14" s="230">
        <f>N14/N15</f>
        <v>0</v>
      </c>
      <c r="X14" s="230"/>
      <c r="Y14" s="230">
        <f>P14/P15</f>
        <v>0</v>
      </c>
      <c r="Z14" s="312">
        <f>Q14/Q15</f>
        <v>1.2711832591246629E-2</v>
      </c>
    </row>
    <row r="15" spans="1:27" ht="26.25" customHeight="1" thickBot="1">
      <c r="A15" s="257" t="s">
        <v>27</v>
      </c>
      <c r="B15" s="325"/>
      <c r="C15" s="326"/>
      <c r="D15" s="235">
        <v>90.73</v>
      </c>
      <c r="E15" s="236">
        <v>14.494999999999999</v>
      </c>
      <c r="F15" s="236">
        <v>0.21099999999999999</v>
      </c>
      <c r="G15" s="236">
        <v>0.86199999999999999</v>
      </c>
      <c r="H15" s="236">
        <v>2.29</v>
      </c>
      <c r="I15" s="236">
        <v>617.91200000000003</v>
      </c>
      <c r="J15" s="236">
        <v>17.667000000000002</v>
      </c>
      <c r="K15" s="236">
        <v>460.82400000000001</v>
      </c>
      <c r="L15" s="236">
        <v>369.79700000000003</v>
      </c>
      <c r="M15" s="236">
        <v>175.756</v>
      </c>
      <c r="N15" s="236">
        <v>193.25200000000001</v>
      </c>
      <c r="O15" s="236">
        <v>226.72400000000002</v>
      </c>
      <c r="P15" s="236">
        <v>150.21499999999997</v>
      </c>
      <c r="Q15" s="238">
        <v>532.73200000000008</v>
      </c>
      <c r="R15" s="255">
        <f>(Q15-P15)/P15</f>
        <v>2.5464634024564803</v>
      </c>
      <c r="S15" s="2"/>
      <c r="T15" s="321">
        <f>SUM(T13:T14)</f>
        <v>1</v>
      </c>
      <c r="U15" s="259">
        <f t="shared" ref="U15" si="2">SUM(U13:U14)</f>
        <v>1</v>
      </c>
      <c r="V15" s="259">
        <f>SUM(V13:V14)</f>
        <v>1</v>
      </c>
      <c r="W15" s="259">
        <f>SUM(W13:W14)</f>
        <v>1</v>
      </c>
      <c r="X15" s="259"/>
      <c r="Y15" s="259">
        <f t="shared" ref="Y15:Z15" si="3">SUM(Y13:Y14)</f>
        <v>1</v>
      </c>
      <c r="Z15" s="260">
        <f t="shared" si="3"/>
        <v>0.99999999999999989</v>
      </c>
    </row>
    <row r="16" spans="1:27" ht="15.75" thickBot="1"/>
    <row r="17" spans="1:18" ht="15" customHeight="1">
      <c r="A17" s="481" t="s">
        <v>71</v>
      </c>
      <c r="B17" s="462"/>
      <c r="C17" s="514"/>
      <c r="D17" s="531" t="s">
        <v>50</v>
      </c>
      <c r="E17" s="531"/>
      <c r="F17" s="531"/>
      <c r="G17" s="531"/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492" t="s">
        <v>175</v>
      </c>
    </row>
    <row r="18" spans="1:18" ht="15.75" customHeight="1">
      <c r="A18" s="490"/>
      <c r="B18" s="463"/>
      <c r="C18" s="515"/>
      <c r="D18" s="534" t="str">
        <f>D11</f>
        <v>jan - dez</v>
      </c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493"/>
    </row>
    <row r="19" spans="1:18" ht="21.75" customHeight="1" thickBot="1">
      <c r="A19" s="490"/>
      <c r="B19" s="463"/>
      <c r="C19" s="515"/>
      <c r="D19" s="22">
        <v>2010</v>
      </c>
      <c r="E19" s="20">
        <v>2011</v>
      </c>
      <c r="F19" s="20">
        <v>2012</v>
      </c>
      <c r="G19" s="20">
        <v>2013</v>
      </c>
      <c r="H19" s="20">
        <v>2014</v>
      </c>
      <c r="I19" s="20">
        <v>2015</v>
      </c>
      <c r="J19" s="20">
        <v>2016</v>
      </c>
      <c r="K19" s="20">
        <v>2017</v>
      </c>
      <c r="L19" s="20">
        <v>2018</v>
      </c>
      <c r="M19" s="20">
        <v>2019</v>
      </c>
      <c r="N19" s="20">
        <v>2020</v>
      </c>
      <c r="O19" s="20">
        <v>2021</v>
      </c>
      <c r="P19" s="20">
        <v>2022</v>
      </c>
      <c r="Q19" s="22">
        <v>202</v>
      </c>
      <c r="R19" s="494"/>
    </row>
    <row r="20" spans="1:18" ht="20.100000000000001" customHeight="1">
      <c r="A20" s="85" t="s">
        <v>44</v>
      </c>
      <c r="B20" s="2"/>
      <c r="C20" s="2"/>
      <c r="D20" s="86">
        <f t="shared" ref="D20:K22" si="4">(D13/D6)*10</f>
        <v>0.42911736050020349</v>
      </c>
      <c r="E20" s="87">
        <f t="shared" si="4"/>
        <v>11.476642913697543</v>
      </c>
      <c r="F20" s="88">
        <f t="shared" si="4"/>
        <v>3.9074074074074074</v>
      </c>
      <c r="G20" s="88">
        <f t="shared" si="4"/>
        <v>6.4328358208955203</v>
      </c>
      <c r="H20" s="88">
        <f t="shared" si="4"/>
        <v>6.4689265536723166</v>
      </c>
      <c r="I20" s="88">
        <f t="shared" si="4"/>
        <v>0.41043776299489543</v>
      </c>
      <c r="J20" s="88">
        <f t="shared" si="4"/>
        <v>4.0118175372252418</v>
      </c>
      <c r="K20" s="88">
        <f t="shared" si="4"/>
        <v>0.50633545613965691</v>
      </c>
      <c r="L20" s="88">
        <f t="shared" ref="L20:Q20" si="5">(L13/L6)*10</f>
        <v>0.57000761454964721</v>
      </c>
      <c r="M20" s="88">
        <f t="shared" ref="M20:N20" si="6">(M13/M6)*10</f>
        <v>0.6077136396013858</v>
      </c>
      <c r="N20" s="88">
        <f t="shared" si="6"/>
        <v>0.54794505011554229</v>
      </c>
      <c r="O20" s="88"/>
      <c r="P20" s="88">
        <f t="shared" ref="P20" si="7">(P13/P6)*10</f>
        <v>0.79229827948141807</v>
      </c>
      <c r="Q20" s="88">
        <f t="shared" si="5"/>
        <v>2.1136643117208784</v>
      </c>
      <c r="R20" s="49">
        <f>(Q20-P20)/P20</f>
        <v>1.6677633493087127</v>
      </c>
    </row>
    <row r="21" spans="1:18" ht="20.100000000000001" customHeight="1" thickBot="1">
      <c r="A21" s="85" t="s">
        <v>49</v>
      </c>
      <c r="B21" s="2"/>
      <c r="C21" s="2"/>
      <c r="D21" s="53" t="e">
        <f t="shared" si="4"/>
        <v>#DIV/0!</v>
      </c>
      <c r="E21" s="57" t="e">
        <f t="shared" si="4"/>
        <v>#DIV/0!</v>
      </c>
      <c r="F21" s="89" t="e">
        <f t="shared" si="4"/>
        <v>#DIV/0!</v>
      </c>
      <c r="G21" s="89" t="e">
        <f t="shared" si="4"/>
        <v>#DIV/0!</v>
      </c>
      <c r="H21" s="89" t="e">
        <f t="shared" si="4"/>
        <v>#DIV/0!</v>
      </c>
      <c r="I21" s="89" t="e">
        <f t="shared" si="4"/>
        <v>#DIV/0!</v>
      </c>
      <c r="J21" s="89">
        <f t="shared" si="4"/>
        <v>693</v>
      </c>
      <c r="K21" s="89" t="e">
        <f t="shared" si="4"/>
        <v>#DIV/0!</v>
      </c>
      <c r="L21" s="89" t="e">
        <f t="shared" ref="L21:Q21" si="8">(L14/L7)*10</f>
        <v>#DIV/0!</v>
      </c>
      <c r="M21" s="89">
        <f t="shared" ref="M21:N21" si="9">(M14/M7)*10</f>
        <v>0.66666666666666663</v>
      </c>
      <c r="N21" s="89" t="e">
        <f t="shared" si="9"/>
        <v>#DIV/0!</v>
      </c>
      <c r="O21" s="89"/>
      <c r="P21" s="89" t="e">
        <f t="shared" ref="P21" si="10">(P14/P7)*10</f>
        <v>#DIV/0!</v>
      </c>
      <c r="Q21" s="89">
        <f t="shared" si="8"/>
        <v>173.64102564102564</v>
      </c>
      <c r="R21" s="31" t="e">
        <f t="shared" ref="R21:R22" si="11">(Q21-P21)/P21</f>
        <v>#DIV/0!</v>
      </c>
    </row>
    <row r="22" spans="1:18" ht="26.25" customHeight="1" thickBot="1">
      <c r="A22" s="257" t="s">
        <v>27</v>
      </c>
      <c r="B22" s="325"/>
      <c r="C22" s="326"/>
      <c r="D22" s="281" t="e">
        <f t="shared" si="4"/>
        <v>#DIV/0!</v>
      </c>
      <c r="E22" s="282" t="e">
        <f t="shared" si="4"/>
        <v>#DIV/0!</v>
      </c>
      <c r="F22" s="327" t="e">
        <f t="shared" si="4"/>
        <v>#DIV/0!</v>
      </c>
      <c r="G22" s="327" t="e">
        <f t="shared" si="4"/>
        <v>#DIV/0!</v>
      </c>
      <c r="H22" s="327" t="e">
        <f t="shared" si="4"/>
        <v>#DIV/0!</v>
      </c>
      <c r="I22" s="327" t="e">
        <f t="shared" si="4"/>
        <v>#DIV/0!</v>
      </c>
      <c r="J22" s="327" t="e">
        <f t="shared" si="4"/>
        <v>#DIV/0!</v>
      </c>
      <c r="K22" s="327" t="e">
        <f t="shared" si="4"/>
        <v>#DIV/0!</v>
      </c>
      <c r="L22" s="327" t="e">
        <f t="shared" ref="L22:Q22" si="12">(L15/L8)*10</f>
        <v>#DIV/0!</v>
      </c>
      <c r="M22" s="327" t="e">
        <f t="shared" ref="M22:N22" si="13">(M15/M8)*10</f>
        <v>#DIV/0!</v>
      </c>
      <c r="N22" s="327" t="e">
        <f t="shared" si="13"/>
        <v>#DIV/0!</v>
      </c>
      <c r="O22" s="327"/>
      <c r="P22" s="327" t="e">
        <f t="shared" ref="P22" si="14">(P15/P8)*10</f>
        <v>#DIV/0!</v>
      </c>
      <c r="Q22" s="328" t="e">
        <f t="shared" si="12"/>
        <v>#DIV/0!</v>
      </c>
      <c r="R22" s="237" t="e">
        <f t="shared" si="11"/>
        <v>#DIV/0!</v>
      </c>
    </row>
  </sheetData>
  <mergeCells count="16">
    <mergeCell ref="R17:R19"/>
    <mergeCell ref="A3:C5"/>
    <mergeCell ref="D3:Q3"/>
    <mergeCell ref="D17:Q17"/>
    <mergeCell ref="D18:Q18"/>
    <mergeCell ref="D4:Q4"/>
    <mergeCell ref="D11:Q11"/>
    <mergeCell ref="D10:Q10"/>
    <mergeCell ref="R3:R5"/>
    <mergeCell ref="A10:C12"/>
    <mergeCell ref="A17:C19"/>
    <mergeCell ref="T3:Z3"/>
    <mergeCell ref="T4:Z4"/>
    <mergeCell ref="T10:Z10"/>
    <mergeCell ref="T11:Z11"/>
    <mergeCell ref="R10:R1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ignoredErrors>
    <ignoredError sqref="Q20:Q21 F20:L2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775818FB-3117-47B3-843F-11901D6D99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1" id="{CC5C92E0-D000-4B9E-8514-1D724D5558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R13:R15</xm:sqref>
        </x14:conditionalFormatting>
        <x14:conditionalFormatting xmlns:xm="http://schemas.microsoft.com/office/excel/2006/main">
          <x14:cfRule type="iconSet" priority="3" id="{62F75041-9400-496B-9EEA-8E975EFBD32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R20:R22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showGridLines="0" showRowColHeaders="0" workbookViewId="0">
      <selection activeCell="A24" sqref="A24"/>
    </sheetView>
  </sheetViews>
  <sheetFormatPr defaultRowHeight="15"/>
  <cols>
    <col min="1" max="1" width="152.5703125" customWidth="1"/>
    <col min="257" max="257" width="152.5703125" customWidth="1"/>
    <col min="513" max="513" width="152.5703125" customWidth="1"/>
    <col min="769" max="769" width="152.5703125" customWidth="1"/>
    <col min="1025" max="1025" width="152.5703125" customWidth="1"/>
    <col min="1281" max="1281" width="152.5703125" customWidth="1"/>
    <col min="1537" max="1537" width="152.5703125" customWidth="1"/>
    <col min="1793" max="1793" width="152.5703125" customWidth="1"/>
    <col min="2049" max="2049" width="152.5703125" customWidth="1"/>
    <col min="2305" max="2305" width="152.5703125" customWidth="1"/>
    <col min="2561" max="2561" width="152.5703125" customWidth="1"/>
    <col min="2817" max="2817" width="152.5703125" customWidth="1"/>
    <col min="3073" max="3073" width="152.5703125" customWidth="1"/>
    <col min="3329" max="3329" width="152.5703125" customWidth="1"/>
    <col min="3585" max="3585" width="152.5703125" customWidth="1"/>
    <col min="3841" max="3841" width="152.5703125" customWidth="1"/>
    <col min="4097" max="4097" width="152.5703125" customWidth="1"/>
    <col min="4353" max="4353" width="152.5703125" customWidth="1"/>
    <col min="4609" max="4609" width="152.5703125" customWidth="1"/>
    <col min="4865" max="4865" width="152.5703125" customWidth="1"/>
    <col min="5121" max="5121" width="152.5703125" customWidth="1"/>
    <col min="5377" max="5377" width="152.5703125" customWidth="1"/>
    <col min="5633" max="5633" width="152.5703125" customWidth="1"/>
    <col min="5889" max="5889" width="152.5703125" customWidth="1"/>
    <col min="6145" max="6145" width="152.5703125" customWidth="1"/>
    <col min="6401" max="6401" width="152.5703125" customWidth="1"/>
    <col min="6657" max="6657" width="152.5703125" customWidth="1"/>
    <col min="6913" max="6913" width="152.5703125" customWidth="1"/>
    <col min="7169" max="7169" width="152.5703125" customWidth="1"/>
    <col min="7425" max="7425" width="152.5703125" customWidth="1"/>
    <col min="7681" max="7681" width="152.5703125" customWidth="1"/>
    <col min="7937" max="7937" width="152.5703125" customWidth="1"/>
    <col min="8193" max="8193" width="152.5703125" customWidth="1"/>
    <col min="8449" max="8449" width="152.5703125" customWidth="1"/>
    <col min="8705" max="8705" width="152.5703125" customWidth="1"/>
    <col min="8961" max="8961" width="152.5703125" customWidth="1"/>
    <col min="9217" max="9217" width="152.5703125" customWidth="1"/>
    <col min="9473" max="9473" width="152.5703125" customWidth="1"/>
    <col min="9729" max="9729" width="152.5703125" customWidth="1"/>
    <col min="9985" max="9985" width="152.5703125" customWidth="1"/>
    <col min="10241" max="10241" width="152.5703125" customWidth="1"/>
    <col min="10497" max="10497" width="152.5703125" customWidth="1"/>
    <col min="10753" max="10753" width="152.5703125" customWidth="1"/>
    <col min="11009" max="11009" width="152.5703125" customWidth="1"/>
    <col min="11265" max="11265" width="152.5703125" customWidth="1"/>
    <col min="11521" max="11521" width="152.5703125" customWidth="1"/>
    <col min="11777" max="11777" width="152.5703125" customWidth="1"/>
    <col min="12033" max="12033" width="152.5703125" customWidth="1"/>
    <col min="12289" max="12289" width="152.5703125" customWidth="1"/>
    <col min="12545" max="12545" width="152.5703125" customWidth="1"/>
    <col min="12801" max="12801" width="152.5703125" customWidth="1"/>
    <col min="13057" max="13057" width="152.5703125" customWidth="1"/>
    <col min="13313" max="13313" width="152.5703125" customWidth="1"/>
    <col min="13569" max="13569" width="152.5703125" customWidth="1"/>
    <col min="13825" max="13825" width="152.5703125" customWidth="1"/>
    <col min="14081" max="14081" width="152.5703125" customWidth="1"/>
    <col min="14337" max="14337" width="152.5703125" customWidth="1"/>
    <col min="14593" max="14593" width="152.5703125" customWidth="1"/>
    <col min="14849" max="14849" width="152.5703125" customWidth="1"/>
    <col min="15105" max="15105" width="152.5703125" customWidth="1"/>
    <col min="15361" max="15361" width="152.5703125" customWidth="1"/>
    <col min="15617" max="15617" width="152.5703125" customWidth="1"/>
    <col min="15873" max="15873" width="152.5703125" customWidth="1"/>
    <col min="16129" max="16129" width="152.5703125" customWidth="1"/>
  </cols>
  <sheetData>
    <row r="1" spans="1:1" ht="18.75">
      <c r="A1" s="12" t="s">
        <v>66</v>
      </c>
    </row>
    <row r="3" spans="1:1" ht="46.5" customHeight="1">
      <c r="A3" s="11" t="s">
        <v>94</v>
      </c>
    </row>
    <row r="5" spans="1:1">
      <c r="A5" t="s">
        <v>95</v>
      </c>
    </row>
    <row r="7" spans="1:1">
      <c r="A7" t="s">
        <v>153</v>
      </c>
    </row>
    <row r="9" spans="1:1">
      <c r="A9" t="s">
        <v>96</v>
      </c>
    </row>
    <row r="11" spans="1:1">
      <c r="A11" t="s">
        <v>111</v>
      </c>
    </row>
    <row r="13" spans="1:1">
      <c r="A13" t="s">
        <v>120</v>
      </c>
    </row>
    <row r="15" spans="1:1">
      <c r="A15" t="s">
        <v>121</v>
      </c>
    </row>
    <row r="17" spans="1:1">
      <c r="A17" t="s">
        <v>122</v>
      </c>
    </row>
    <row r="19" spans="1:1">
      <c r="A19" t="s">
        <v>150</v>
      </c>
    </row>
    <row r="21" spans="1:1">
      <c r="A21" t="s">
        <v>178</v>
      </c>
    </row>
    <row r="23" spans="1:1">
      <c r="A23" t="s">
        <v>179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K75"/>
  <sheetViews>
    <sheetView showGridLines="0" zoomScaleNormal="100" workbookViewId="0">
      <selection activeCell="B24" sqref="B24:O24"/>
    </sheetView>
  </sheetViews>
  <sheetFormatPr defaultRowHeight="15"/>
  <cols>
    <col min="1" max="1" width="26.7109375" customWidth="1"/>
    <col min="2" max="13" width="9.140625" customWidth="1"/>
    <col min="16" max="16" width="11" customWidth="1"/>
    <col min="17" max="17" width="1.42578125" customWidth="1"/>
    <col min="18" max="19" width="9.140625" customWidth="1"/>
    <col min="24" max="24" width="9.140625" customWidth="1"/>
    <col min="25" max="25" width="1.42578125" customWidth="1"/>
    <col min="26" max="33" width="9.140625" customWidth="1"/>
    <col min="36" max="36" width="11" customWidth="1"/>
  </cols>
  <sheetData>
    <row r="1" spans="1:37" ht="15.75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37" ht="8.25" customHeight="1" thickBot="1"/>
    <row r="4" spans="1:37">
      <c r="A4" s="481" t="s">
        <v>20</v>
      </c>
      <c r="B4" s="501" t="s">
        <v>18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  <c r="P4" s="492" t="s">
        <v>175</v>
      </c>
      <c r="R4" s="502" t="s">
        <v>116</v>
      </c>
      <c r="S4" s="496"/>
      <c r="T4" s="496"/>
      <c r="U4" s="496"/>
      <c r="V4" s="496"/>
      <c r="W4" s="496"/>
      <c r="X4" s="504"/>
    </row>
    <row r="5" spans="1:37">
      <c r="A5" s="490"/>
      <c r="B5" s="498" t="s">
        <v>67</v>
      </c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3"/>
      <c r="R5" s="505" t="s">
        <v>67</v>
      </c>
      <c r="S5" s="499"/>
      <c r="T5" s="499"/>
      <c r="U5" s="499"/>
      <c r="V5" s="499"/>
      <c r="W5" s="499"/>
      <c r="X5" s="507"/>
    </row>
    <row r="6" spans="1:37" ht="20.25" customHeight="1" thickBot="1">
      <c r="A6" s="490"/>
      <c r="B6" s="61">
        <v>2010</v>
      </c>
      <c r="C6" s="62">
        <v>2011</v>
      </c>
      <c r="D6" s="62">
        <v>2012</v>
      </c>
      <c r="E6" s="62">
        <v>2013</v>
      </c>
      <c r="F6" s="62">
        <v>2014</v>
      </c>
      <c r="G6" s="62">
        <v>2015</v>
      </c>
      <c r="H6" s="62">
        <v>2016</v>
      </c>
      <c r="I6" s="62">
        <v>2017</v>
      </c>
      <c r="J6" s="62">
        <v>2018</v>
      </c>
      <c r="K6" s="62">
        <v>2019</v>
      </c>
      <c r="L6" s="62">
        <v>2020</v>
      </c>
      <c r="M6" s="62">
        <v>2021</v>
      </c>
      <c r="N6" s="62">
        <v>2022</v>
      </c>
      <c r="O6" s="94">
        <v>2023</v>
      </c>
      <c r="P6" s="494"/>
      <c r="R6" s="65">
        <v>2010</v>
      </c>
      <c r="S6" s="62">
        <v>2015</v>
      </c>
      <c r="T6" s="62">
        <v>2019</v>
      </c>
      <c r="U6" s="62">
        <v>2020</v>
      </c>
      <c r="V6" s="62">
        <v>2021</v>
      </c>
      <c r="W6" s="62">
        <v>2022</v>
      </c>
      <c r="X6" s="253">
        <v>2023</v>
      </c>
    </row>
    <row r="7" spans="1:37" ht="20.100000000000001" customHeight="1">
      <c r="A7" s="16" t="s">
        <v>30</v>
      </c>
      <c r="B7" s="17"/>
      <c r="C7" s="26"/>
      <c r="D7" s="26"/>
      <c r="E7" s="26"/>
      <c r="F7" s="26"/>
      <c r="G7" s="26"/>
      <c r="H7" s="26">
        <v>25.2</v>
      </c>
      <c r="I7" s="26">
        <v>378.72</v>
      </c>
      <c r="J7" s="26">
        <v>81.95</v>
      </c>
      <c r="K7" s="26">
        <v>128.31</v>
      </c>
      <c r="L7" s="26">
        <v>46.35</v>
      </c>
      <c r="M7" s="26">
        <v>32.85</v>
      </c>
      <c r="N7" s="26">
        <v>40.770000000000003</v>
      </c>
      <c r="O7" s="39">
        <v>41.3</v>
      </c>
      <c r="P7" s="24">
        <f t="shared" ref="P7:P13" si="0">(O7-N7)/N7</f>
        <v>1.2999754721608879E-2</v>
      </c>
      <c r="R7" s="223">
        <f t="shared" ref="R7:R12" si="1">B7/$B$13</f>
        <v>0</v>
      </c>
      <c r="S7" s="217">
        <f t="shared" ref="S7:S12" si="2">G7/$G$13</f>
        <v>0</v>
      </c>
      <c r="T7" s="217">
        <f t="shared" ref="T7:T12" si="3">K7/$K$13</f>
        <v>4.4365992641973939E-2</v>
      </c>
      <c r="U7" s="217">
        <f>L7/$L$13</f>
        <v>1.3142038929923303E-2</v>
      </c>
      <c r="V7" s="217"/>
      <c r="W7" s="217">
        <f>N7/$N$13</f>
        <v>2.1503845058387924E-2</v>
      </c>
      <c r="X7" s="222">
        <f>O7/$O$13</f>
        <v>1.6594542685744361E-2</v>
      </c>
      <c r="AK7" s="16"/>
    </row>
    <row r="8" spans="1:37" ht="20.100000000000001" customHeight="1">
      <c r="A8" s="16" t="s">
        <v>40</v>
      </c>
      <c r="B8" s="17">
        <v>2114.3399999999997</v>
      </c>
      <c r="C8" s="26">
        <v>0.5</v>
      </c>
      <c r="D8" s="26">
        <v>0.54</v>
      </c>
      <c r="E8" s="26">
        <v>0.12</v>
      </c>
      <c r="F8" s="26">
        <v>2.63</v>
      </c>
      <c r="G8" s="26">
        <v>15033.34</v>
      </c>
      <c r="H8" s="26">
        <v>0.61</v>
      </c>
      <c r="I8" s="26">
        <v>8663.5499999999993</v>
      </c>
      <c r="J8" s="26">
        <v>6374.99</v>
      </c>
      <c r="K8" s="26">
        <v>2760.8500000000004</v>
      </c>
      <c r="L8" s="26">
        <v>3468.35</v>
      </c>
      <c r="M8" s="26">
        <v>3438.71</v>
      </c>
      <c r="N8" s="26">
        <v>1830.49</v>
      </c>
      <c r="O8" s="39">
        <v>2413.5100000000002</v>
      </c>
      <c r="P8" s="27">
        <f t="shared" si="0"/>
        <v>0.31850488120667153</v>
      </c>
      <c r="R8" s="223">
        <f t="shared" si="1"/>
        <v>1</v>
      </c>
      <c r="S8" s="217">
        <f t="shared" si="2"/>
        <v>0.99856459171236045</v>
      </c>
      <c r="T8" s="217">
        <f t="shared" si="3"/>
        <v>0.95462435340654472</v>
      </c>
      <c r="U8" s="217">
        <f t="shared" ref="U8:U12" si="4">L8/$L$13</f>
        <v>0.98341296057388317</v>
      </c>
      <c r="V8" s="217"/>
      <c r="W8" s="217">
        <f t="shared" ref="W8:W12" si="5">N8/$N$13</f>
        <v>0.96547886536493766</v>
      </c>
      <c r="X8" s="222">
        <f t="shared" ref="X8:X12" si="6">O8/$O$13</f>
        <v>0.96976016265062648</v>
      </c>
      <c r="AK8" s="16"/>
    </row>
    <row r="9" spans="1:37" ht="20.100000000000001" customHeight="1">
      <c r="A9" s="16" t="s">
        <v>99</v>
      </c>
      <c r="B9" s="17"/>
      <c r="C9" s="26">
        <v>12.13</v>
      </c>
      <c r="D9" s="26"/>
      <c r="E9" s="26">
        <v>1.1000000000000001</v>
      </c>
      <c r="F9" s="26">
        <v>0.65</v>
      </c>
      <c r="G9" s="26">
        <v>21.56</v>
      </c>
      <c r="H9" s="26">
        <v>16.5</v>
      </c>
      <c r="I9" s="26">
        <v>28.74</v>
      </c>
      <c r="J9" s="26">
        <v>30.64</v>
      </c>
      <c r="K9" s="26">
        <v>2.81</v>
      </c>
      <c r="L9" s="26">
        <v>12.15</v>
      </c>
      <c r="M9" s="26">
        <v>14.19</v>
      </c>
      <c r="N9" s="26">
        <v>24.68</v>
      </c>
      <c r="O9" s="39">
        <v>33.54</v>
      </c>
      <c r="P9" s="27">
        <f t="shared" si="0"/>
        <v>0.35899513776337111</v>
      </c>
      <c r="R9" s="223">
        <f t="shared" si="1"/>
        <v>0</v>
      </c>
      <c r="S9" s="217">
        <f t="shared" si="2"/>
        <v>1.432087120847296E-3</v>
      </c>
      <c r="T9" s="217">
        <f t="shared" si="3"/>
        <v>9.7161904235014234E-4</v>
      </c>
      <c r="U9" s="217">
        <f t="shared" si="4"/>
        <v>3.4450004961934875E-3</v>
      </c>
      <c r="V9" s="217"/>
      <c r="W9" s="217">
        <f t="shared" si="5"/>
        <v>1.3017289576674368E-2</v>
      </c>
      <c r="X9" s="222">
        <f t="shared" si="6"/>
        <v>1.3476536602418059E-2</v>
      </c>
    </row>
    <row r="10" spans="1:37" ht="20.100000000000001" customHeight="1">
      <c r="A10" s="16" t="s">
        <v>39</v>
      </c>
      <c r="B10" s="17"/>
      <c r="C10" s="26"/>
      <c r="D10" s="26"/>
      <c r="E10" s="26"/>
      <c r="F10" s="26"/>
      <c r="G10" s="26"/>
      <c r="H10" s="26">
        <v>0.01</v>
      </c>
      <c r="I10" s="26"/>
      <c r="J10" s="26"/>
      <c r="K10" s="26"/>
      <c r="L10" s="26"/>
      <c r="M10" s="26"/>
      <c r="N10" s="26"/>
      <c r="O10" s="39">
        <v>0.37</v>
      </c>
      <c r="P10" s="27" t="e">
        <f t="shared" si="0"/>
        <v>#DIV/0!</v>
      </c>
      <c r="R10" s="223">
        <f t="shared" si="1"/>
        <v>0</v>
      </c>
      <c r="S10" s="217">
        <f t="shared" si="2"/>
        <v>0</v>
      </c>
      <c r="T10" s="217">
        <f t="shared" si="3"/>
        <v>0</v>
      </c>
      <c r="U10" s="217">
        <f t="shared" si="4"/>
        <v>0</v>
      </c>
      <c r="V10" s="217"/>
      <c r="W10" s="217">
        <f t="shared" si="5"/>
        <v>0</v>
      </c>
      <c r="X10" s="222">
        <f t="shared" si="6"/>
        <v>1.486678158287025E-4</v>
      </c>
    </row>
    <row r="11" spans="1:37" ht="20.100000000000001" customHeight="1">
      <c r="A11" s="16" t="s">
        <v>36</v>
      </c>
      <c r="B11" s="17"/>
      <c r="C11" s="26"/>
      <c r="D11" s="26"/>
      <c r="E11" s="26"/>
      <c r="F11" s="26"/>
      <c r="G11" s="26">
        <v>0.05</v>
      </c>
      <c r="H11" s="26"/>
      <c r="I11" s="26"/>
      <c r="J11" s="26"/>
      <c r="K11" s="26"/>
      <c r="L11" s="26"/>
      <c r="M11" s="26"/>
      <c r="N11" s="26"/>
      <c r="O11" s="39">
        <v>0.03</v>
      </c>
      <c r="P11" s="27" t="e">
        <f t="shared" si="0"/>
        <v>#DIV/0!</v>
      </c>
      <c r="R11" s="223">
        <f t="shared" si="1"/>
        <v>0</v>
      </c>
      <c r="S11" s="217">
        <f t="shared" si="2"/>
        <v>3.3211667923174776E-6</v>
      </c>
      <c r="T11" s="217">
        <f t="shared" si="3"/>
        <v>0</v>
      </c>
      <c r="U11" s="217">
        <f t="shared" si="4"/>
        <v>0</v>
      </c>
      <c r="V11" s="217"/>
      <c r="W11" s="217">
        <f t="shared" si="5"/>
        <v>0</v>
      </c>
      <c r="X11" s="222">
        <f t="shared" si="6"/>
        <v>1.2054147229354258E-5</v>
      </c>
    </row>
    <row r="12" spans="1:37" ht="20.100000000000001" customHeight="1" thickBot="1">
      <c r="A12" s="16" t="s">
        <v>70</v>
      </c>
      <c r="B12" s="17">
        <f t="shared" ref="B12:M12" si="7">B13-SUM(B7:B11)</f>
        <v>0</v>
      </c>
      <c r="C12" s="26">
        <f t="shared" si="7"/>
        <v>0</v>
      </c>
      <c r="D12" s="26">
        <f t="shared" si="7"/>
        <v>0</v>
      </c>
      <c r="E12" s="26">
        <f t="shared" si="7"/>
        <v>0.12000000000000011</v>
      </c>
      <c r="F12" s="26">
        <f t="shared" si="7"/>
        <v>0.26000000000000023</v>
      </c>
      <c r="G12" s="26">
        <f t="shared" si="7"/>
        <v>0</v>
      </c>
      <c r="H12" s="26">
        <f t="shared" si="7"/>
        <v>0</v>
      </c>
      <c r="I12" s="26">
        <f t="shared" si="7"/>
        <v>30.149999999999636</v>
      </c>
      <c r="J12" s="26">
        <f t="shared" si="7"/>
        <v>0</v>
      </c>
      <c r="K12" s="26">
        <f t="shared" si="7"/>
        <v>0.11000000000012733</v>
      </c>
      <c r="L12" s="26">
        <f t="shared" si="7"/>
        <v>0</v>
      </c>
      <c r="M12" s="26">
        <f t="shared" si="7"/>
        <v>2</v>
      </c>
      <c r="N12" s="26">
        <f>N13-SUM(N7:N11)</f>
        <v>0</v>
      </c>
      <c r="O12" s="39">
        <f>O13-SUM(O7:O11)</f>
        <v>1.999999999998181E-2</v>
      </c>
      <c r="P12" s="27" t="e">
        <f t="shared" si="0"/>
        <v>#DIV/0!</v>
      </c>
      <c r="R12" s="223">
        <f t="shared" si="1"/>
        <v>0</v>
      </c>
      <c r="S12" s="230">
        <f t="shared" si="2"/>
        <v>0</v>
      </c>
      <c r="T12" s="217">
        <f t="shared" si="3"/>
        <v>3.803490913118839E-5</v>
      </c>
      <c r="U12" s="217">
        <f t="shared" si="4"/>
        <v>0</v>
      </c>
      <c r="V12" s="217"/>
      <c r="W12" s="217">
        <f t="shared" si="5"/>
        <v>0</v>
      </c>
      <c r="X12" s="222">
        <f t="shared" si="6"/>
        <v>8.0360981528955291E-6</v>
      </c>
    </row>
    <row r="13" spans="1:37" ht="26.25" customHeight="1" thickBot="1">
      <c r="A13" s="257" t="s">
        <v>43</v>
      </c>
      <c r="B13" s="235">
        <v>2114.3399999999997</v>
      </c>
      <c r="C13" s="236">
        <v>12.63</v>
      </c>
      <c r="D13" s="236">
        <v>0.54</v>
      </c>
      <c r="E13" s="236">
        <v>1.3400000000000003</v>
      </c>
      <c r="F13" s="236">
        <v>3.54</v>
      </c>
      <c r="G13" s="236">
        <v>15054.949999999999</v>
      </c>
      <c r="H13" s="236">
        <v>42.32</v>
      </c>
      <c r="I13" s="236">
        <v>9101.159999999998</v>
      </c>
      <c r="J13" s="236">
        <v>6487.58</v>
      </c>
      <c r="K13" s="236">
        <v>2892.0800000000004</v>
      </c>
      <c r="L13" s="236">
        <v>3526.85</v>
      </c>
      <c r="M13" s="236">
        <v>3487.75</v>
      </c>
      <c r="N13" s="236">
        <v>1895.94</v>
      </c>
      <c r="O13" s="238">
        <v>2488.7700000000004</v>
      </c>
      <c r="P13" s="237">
        <f t="shared" si="0"/>
        <v>0.31268394569448421</v>
      </c>
      <c r="Q13" s="2"/>
      <c r="R13" s="329">
        <f>SUM(R7:R12)</f>
        <v>1</v>
      </c>
      <c r="S13" s="324">
        <f t="shared" ref="S13:X13" si="8">SUM(S7:S12)</f>
        <v>1</v>
      </c>
      <c r="T13" s="324">
        <f t="shared" si="8"/>
        <v>1</v>
      </c>
      <c r="U13" s="324">
        <f t="shared" si="8"/>
        <v>0.99999999999999989</v>
      </c>
      <c r="V13" s="324"/>
      <c r="W13" s="324">
        <f t="shared" si="8"/>
        <v>0.99999999999999989</v>
      </c>
      <c r="X13" s="330">
        <f t="shared" si="8"/>
        <v>0.99999999999999989</v>
      </c>
    </row>
    <row r="14" spans="1:37" ht="19.5" customHeight="1" thickBot="1"/>
    <row r="15" spans="1:37" ht="15" customHeight="1">
      <c r="A15" s="481" t="s">
        <v>20</v>
      </c>
      <c r="B15" s="501">
        <v>1000</v>
      </c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7"/>
      <c r="P15" s="492" t="s">
        <v>175</v>
      </c>
      <c r="R15" s="502" t="s">
        <v>116</v>
      </c>
      <c r="S15" s="496"/>
      <c r="T15" s="496"/>
      <c r="U15" s="496"/>
      <c r="V15" s="496"/>
      <c r="W15" s="496"/>
      <c r="X15" s="504"/>
    </row>
    <row r="16" spans="1:37">
      <c r="A16" s="490"/>
      <c r="B16" s="498" t="str">
        <f>B5</f>
        <v>jan - dez</v>
      </c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500"/>
      <c r="P16" s="493"/>
      <c r="R16" s="505" t="s">
        <v>67</v>
      </c>
      <c r="S16" s="499"/>
      <c r="T16" s="499"/>
      <c r="U16" s="499"/>
      <c r="V16" s="499"/>
      <c r="W16" s="499"/>
      <c r="X16" s="507"/>
    </row>
    <row r="17" spans="1:24" ht="20.25" customHeight="1" thickBot="1">
      <c r="A17" s="490"/>
      <c r="B17" s="61">
        <v>2010</v>
      </c>
      <c r="C17" s="62">
        <v>2011</v>
      </c>
      <c r="D17" s="62">
        <v>2012</v>
      </c>
      <c r="E17" s="62">
        <v>2013</v>
      </c>
      <c r="F17" s="62">
        <v>2014</v>
      </c>
      <c r="G17" s="62">
        <v>2015</v>
      </c>
      <c r="H17" s="62">
        <v>2016</v>
      </c>
      <c r="I17" s="62">
        <v>2017</v>
      </c>
      <c r="J17" s="62">
        <v>2018</v>
      </c>
      <c r="K17" s="62">
        <v>2019</v>
      </c>
      <c r="L17" s="62">
        <v>2020</v>
      </c>
      <c r="M17" s="62">
        <v>2021</v>
      </c>
      <c r="N17" s="62">
        <v>2022</v>
      </c>
      <c r="O17" s="94">
        <v>2023</v>
      </c>
      <c r="P17" s="494"/>
      <c r="R17" s="65">
        <v>2010</v>
      </c>
      <c r="S17" s="62">
        <v>2015</v>
      </c>
      <c r="T17" s="62">
        <v>2019</v>
      </c>
      <c r="U17" s="62">
        <v>2020</v>
      </c>
      <c r="V17" s="62">
        <v>2021</v>
      </c>
      <c r="W17" s="62">
        <v>2022</v>
      </c>
      <c r="X17" s="253">
        <v>2023</v>
      </c>
    </row>
    <row r="18" spans="1:24">
      <c r="A18" s="16" t="s">
        <v>30</v>
      </c>
      <c r="B18" s="17"/>
      <c r="C18" s="26"/>
      <c r="D18" s="26"/>
      <c r="E18" s="26"/>
      <c r="F18" s="26"/>
      <c r="G18" s="26"/>
      <c r="H18" s="26">
        <v>6.7279999999999998</v>
      </c>
      <c r="I18" s="26">
        <v>64.41</v>
      </c>
      <c r="J18" s="26">
        <v>21.561</v>
      </c>
      <c r="K18" s="26">
        <v>35.68</v>
      </c>
      <c r="L18" s="26">
        <v>13.64</v>
      </c>
      <c r="M18" s="26">
        <v>11.26</v>
      </c>
      <c r="N18" s="26">
        <v>23.526</v>
      </c>
      <c r="O18" s="39">
        <v>354.03800000000001</v>
      </c>
      <c r="P18" s="24">
        <f t="shared" ref="P18:P24" si="9">(O18-N18)/N18</f>
        <v>14.048797075575958</v>
      </c>
      <c r="R18" s="223">
        <f t="shared" ref="R18:R23" si="10">B18/$B$24</f>
        <v>0</v>
      </c>
      <c r="S18" s="217">
        <f t="shared" ref="S18:S23" si="11">G18/$G$24</f>
        <v>0</v>
      </c>
      <c r="T18" s="217">
        <f t="shared" ref="T18:T23" si="12">K18/$K$24</f>
        <v>0.20300871662987319</v>
      </c>
      <c r="U18" s="217">
        <f>L18/$L$24</f>
        <v>7.0581417009914521E-2</v>
      </c>
      <c r="V18" s="217"/>
      <c r="W18" s="217">
        <f>N18/$N$24</f>
        <v>0.15661551775788038</v>
      </c>
      <c r="X18" s="222">
        <f>O18/$O$24</f>
        <v>0.6645705532988444</v>
      </c>
    </row>
    <row r="19" spans="1:24">
      <c r="A19" s="16" t="s">
        <v>40</v>
      </c>
      <c r="B19" s="17">
        <v>90.73</v>
      </c>
      <c r="C19" s="26">
        <v>0.28899999999999998</v>
      </c>
      <c r="D19" s="26">
        <v>0.21099999999999999</v>
      </c>
      <c r="E19" s="26">
        <v>9.6000000000000002E-2</v>
      </c>
      <c r="F19" s="26">
        <v>1.722</v>
      </c>
      <c r="G19" s="26">
        <v>608.01400000000001</v>
      </c>
      <c r="H19" s="26">
        <v>0.13500000000000001</v>
      </c>
      <c r="I19" s="26">
        <v>373</v>
      </c>
      <c r="J19" s="26">
        <v>327.54500000000002</v>
      </c>
      <c r="K19" s="26">
        <v>137.48400000000001</v>
      </c>
      <c r="L19" s="26">
        <v>171.72300000000001</v>
      </c>
      <c r="M19" s="26">
        <v>205.71</v>
      </c>
      <c r="N19" s="26">
        <v>111.12299999999999</v>
      </c>
      <c r="O19" s="39">
        <v>140.857</v>
      </c>
      <c r="P19" s="27">
        <f t="shared" si="9"/>
        <v>0.26757736922149339</v>
      </c>
      <c r="R19" s="223">
        <f t="shared" si="10"/>
        <v>1</v>
      </c>
      <c r="S19" s="217">
        <f t="shared" si="11"/>
        <v>0.9839815378241562</v>
      </c>
      <c r="T19" s="217">
        <f t="shared" si="12"/>
        <v>0.78224356494230629</v>
      </c>
      <c r="U19" s="217">
        <f t="shared" ref="U19:U23" si="13">L19/$L$24</f>
        <v>0.88859623703765034</v>
      </c>
      <c r="V19" s="217"/>
      <c r="W19" s="217">
        <f t="shared" ref="W19:W23" si="14">N19/$N$24</f>
        <v>0.73975967779516016</v>
      </c>
      <c r="X19" s="222">
        <f t="shared" ref="X19:X23" si="15">O19/$O$24</f>
        <v>0.26440499162806058</v>
      </c>
    </row>
    <row r="20" spans="1:24" ht="20.100000000000001" customHeight="1">
      <c r="A20" s="16" t="s">
        <v>99</v>
      </c>
      <c r="B20" s="17"/>
      <c r="C20" s="26">
        <v>14.206</v>
      </c>
      <c r="D20" s="26"/>
      <c r="E20" s="26">
        <v>0.67</v>
      </c>
      <c r="F20" s="26">
        <v>0.40200000000000002</v>
      </c>
      <c r="G20" s="26">
        <v>9.8919999999999995</v>
      </c>
      <c r="H20" s="26">
        <v>10.111000000000001</v>
      </c>
      <c r="I20" s="26">
        <v>18.143000000000001</v>
      </c>
      <c r="J20" s="26">
        <v>20.690999999999999</v>
      </c>
      <c r="K20" s="26">
        <v>1.716</v>
      </c>
      <c r="L20" s="26">
        <v>7.8890000000000002</v>
      </c>
      <c r="M20" s="26">
        <v>8.9489999999999998</v>
      </c>
      <c r="N20" s="26">
        <v>15.566000000000001</v>
      </c>
      <c r="O20" s="39">
        <v>31.017000000000003</v>
      </c>
      <c r="P20" s="27">
        <f t="shared" si="9"/>
        <v>0.99261210330206873</v>
      </c>
      <c r="R20" s="223">
        <f t="shared" si="10"/>
        <v>0</v>
      </c>
      <c r="S20" s="217">
        <f t="shared" si="11"/>
        <v>1.6008752055308845E-2</v>
      </c>
      <c r="T20" s="217">
        <f t="shared" si="12"/>
        <v>9.7635358110107172E-3</v>
      </c>
      <c r="U20" s="217">
        <f t="shared" si="13"/>
        <v>4.0822345952435161E-2</v>
      </c>
      <c r="V20" s="217"/>
      <c r="W20" s="217">
        <f t="shared" si="14"/>
        <v>0.10362480444695936</v>
      </c>
      <c r="X20" s="222">
        <f t="shared" si="15"/>
        <v>5.8222520892306069E-2</v>
      </c>
    </row>
    <row r="21" spans="1:24" ht="20.100000000000001" customHeight="1">
      <c r="A21" s="16" t="s">
        <v>39</v>
      </c>
      <c r="B21" s="17"/>
      <c r="C21" s="26"/>
      <c r="D21" s="26"/>
      <c r="E21" s="26"/>
      <c r="F21" s="26"/>
      <c r="G21" s="26"/>
      <c r="H21" s="26">
        <v>0.69299999999999995</v>
      </c>
      <c r="I21" s="26"/>
      <c r="J21" s="26"/>
      <c r="K21" s="26"/>
      <c r="L21" s="26"/>
      <c r="M21" s="26"/>
      <c r="N21" s="26"/>
      <c r="O21" s="39">
        <v>6.75</v>
      </c>
      <c r="P21" s="27" t="e">
        <f t="shared" si="9"/>
        <v>#DIV/0!</v>
      </c>
      <c r="R21" s="223">
        <f t="shared" si="10"/>
        <v>0</v>
      </c>
      <c r="S21" s="217">
        <f t="shared" si="11"/>
        <v>0</v>
      </c>
      <c r="T21" s="217">
        <f t="shared" si="12"/>
        <v>0</v>
      </c>
      <c r="U21" s="217">
        <f t="shared" si="13"/>
        <v>0</v>
      </c>
      <c r="V21" s="217"/>
      <c r="W21" s="217">
        <f t="shared" si="14"/>
        <v>0</v>
      </c>
      <c r="X21" s="222">
        <f t="shared" si="15"/>
        <v>1.2670536029373116E-2</v>
      </c>
    </row>
    <row r="22" spans="1:24" ht="20.100000000000001" customHeight="1">
      <c r="A22" s="16" t="s">
        <v>36</v>
      </c>
      <c r="B22" s="17"/>
      <c r="C22" s="26"/>
      <c r="D22" s="26"/>
      <c r="E22" s="26"/>
      <c r="F22" s="26"/>
      <c r="G22" s="26">
        <v>6.0000000000000001E-3</v>
      </c>
      <c r="H22" s="26"/>
      <c r="I22" s="26"/>
      <c r="J22" s="26"/>
      <c r="K22" s="26"/>
      <c r="L22" s="26"/>
      <c r="M22" s="26"/>
      <c r="N22" s="26"/>
      <c r="O22" s="39">
        <v>4.8000000000000001E-2</v>
      </c>
      <c r="P22" s="27" t="e">
        <f t="shared" si="9"/>
        <v>#DIV/0!</v>
      </c>
      <c r="R22" s="223">
        <f t="shared" si="10"/>
        <v>0</v>
      </c>
      <c r="S22" s="217">
        <f t="shared" si="11"/>
        <v>9.7101205349629076E-6</v>
      </c>
      <c r="T22" s="217">
        <f t="shared" si="12"/>
        <v>0</v>
      </c>
      <c r="U22" s="217">
        <f t="shared" si="13"/>
        <v>0</v>
      </c>
      <c r="V22" s="217"/>
      <c r="W22" s="217">
        <f t="shared" si="14"/>
        <v>0</v>
      </c>
      <c r="X22" s="222">
        <f t="shared" si="15"/>
        <v>9.010158954220883E-5</v>
      </c>
    </row>
    <row r="23" spans="1:24" ht="20.100000000000001" customHeight="1" thickBot="1">
      <c r="A23" s="16" t="s">
        <v>70</v>
      </c>
      <c r="B23" s="17">
        <f t="shared" ref="B23:M23" si="16">B24-SUM(B18:B22)</f>
        <v>0</v>
      </c>
      <c r="C23" s="26">
        <f t="shared" si="16"/>
        <v>0</v>
      </c>
      <c r="D23" s="26">
        <f t="shared" si="16"/>
        <v>0</v>
      </c>
      <c r="E23" s="26">
        <f t="shared" si="16"/>
        <v>9.5999999999999974E-2</v>
      </c>
      <c r="F23" s="26">
        <f t="shared" si="16"/>
        <v>0.16599999999999993</v>
      </c>
      <c r="G23" s="26">
        <f t="shared" si="16"/>
        <v>0</v>
      </c>
      <c r="H23" s="26">
        <f t="shared" si="16"/>
        <v>0</v>
      </c>
      <c r="I23" s="26">
        <f t="shared" si="16"/>
        <v>5.2709999999999582</v>
      </c>
      <c r="J23" s="26">
        <f t="shared" si="16"/>
        <v>0</v>
      </c>
      <c r="K23" s="26">
        <f t="shared" si="16"/>
        <v>0.87600000000000477</v>
      </c>
      <c r="L23" s="26">
        <f t="shared" si="16"/>
        <v>0</v>
      </c>
      <c r="M23" s="26">
        <f t="shared" si="16"/>
        <v>0.80500000000000682</v>
      </c>
      <c r="N23" s="26">
        <f>N24-SUM(N18:N22)</f>
        <v>0</v>
      </c>
      <c r="O23" s="39">
        <f>O24-SUM(O18:O22)</f>
        <v>2.2000000000048203E-2</v>
      </c>
      <c r="P23" s="27" t="e">
        <f t="shared" si="9"/>
        <v>#DIV/0!</v>
      </c>
      <c r="R23" s="223">
        <f t="shared" si="10"/>
        <v>0</v>
      </c>
      <c r="S23" s="230">
        <f t="shared" si="11"/>
        <v>0</v>
      </c>
      <c r="T23" s="217">
        <f t="shared" si="12"/>
        <v>4.9841826168096947E-3</v>
      </c>
      <c r="U23" s="217">
        <f t="shared" si="13"/>
        <v>0</v>
      </c>
      <c r="V23" s="217"/>
      <c r="W23" s="217">
        <f t="shared" si="14"/>
        <v>0</v>
      </c>
      <c r="X23" s="222">
        <f t="shared" si="15"/>
        <v>4.129656187360286E-5</v>
      </c>
    </row>
    <row r="24" spans="1:24" ht="26.25" customHeight="1" thickBot="1">
      <c r="A24" s="257" t="s">
        <v>43</v>
      </c>
      <c r="B24" s="235">
        <v>90.73</v>
      </c>
      <c r="C24" s="236">
        <v>14.494999999999999</v>
      </c>
      <c r="D24" s="236">
        <v>0.21099999999999999</v>
      </c>
      <c r="E24" s="236">
        <v>0.86199999999999999</v>
      </c>
      <c r="F24" s="236">
        <v>2.29</v>
      </c>
      <c r="G24" s="236">
        <v>617.91200000000003</v>
      </c>
      <c r="H24" s="236">
        <v>17.667000000000002</v>
      </c>
      <c r="I24" s="236">
        <v>460.82399999999996</v>
      </c>
      <c r="J24" s="236">
        <v>369.79699999999997</v>
      </c>
      <c r="K24" s="236">
        <v>175.75600000000003</v>
      </c>
      <c r="L24" s="236">
        <v>193.25200000000001</v>
      </c>
      <c r="M24" s="236">
        <v>226.72400000000002</v>
      </c>
      <c r="N24" s="236">
        <v>150.215</v>
      </c>
      <c r="O24" s="238">
        <v>532.73200000000008</v>
      </c>
      <c r="P24" s="237">
        <f t="shared" si="9"/>
        <v>2.5464634024564794</v>
      </c>
      <c r="R24" s="329">
        <f t="shared" ref="R24:X24" si="17">SUM(R18:R23)</f>
        <v>1</v>
      </c>
      <c r="S24" s="324">
        <f t="shared" si="17"/>
        <v>1</v>
      </c>
      <c r="T24" s="324">
        <f t="shared" si="17"/>
        <v>0.99999999999999989</v>
      </c>
      <c r="U24" s="324">
        <f t="shared" si="17"/>
        <v>1</v>
      </c>
      <c r="V24" s="324"/>
      <c r="W24" s="324">
        <f t="shared" si="17"/>
        <v>0.99999999999999989</v>
      </c>
      <c r="X24" s="330">
        <f t="shared" si="17"/>
        <v>1</v>
      </c>
    </row>
    <row r="25" spans="1:24" ht="20.100000000000001" customHeight="1" thickBot="1"/>
    <row r="26" spans="1:24" ht="15" customHeight="1">
      <c r="A26" s="526" t="s">
        <v>20</v>
      </c>
      <c r="B26" s="531" t="s">
        <v>50</v>
      </c>
      <c r="C26" s="531"/>
      <c r="D26" s="531"/>
      <c r="E26" s="531"/>
      <c r="F26" s="531"/>
      <c r="G26" s="531"/>
      <c r="H26" s="531"/>
      <c r="I26" s="531"/>
      <c r="J26" s="531"/>
      <c r="K26" s="531"/>
      <c r="L26" s="531"/>
      <c r="M26" s="531"/>
      <c r="N26" s="531"/>
      <c r="O26" s="532"/>
      <c r="P26" s="492" t="s">
        <v>175</v>
      </c>
    </row>
    <row r="27" spans="1:24" ht="15.75" customHeight="1">
      <c r="A27" s="527"/>
      <c r="B27" s="534" t="str">
        <f>B16</f>
        <v>jan - dez</v>
      </c>
      <c r="C27" s="534"/>
      <c r="D27" s="534"/>
      <c r="E27" s="534"/>
      <c r="F27" s="534"/>
      <c r="G27" s="534"/>
      <c r="H27" s="534"/>
      <c r="I27" s="534"/>
      <c r="J27" s="534"/>
      <c r="K27" s="534"/>
      <c r="L27" s="534"/>
      <c r="M27" s="534"/>
      <c r="N27" s="534"/>
      <c r="O27" s="535"/>
      <c r="P27" s="493"/>
    </row>
    <row r="28" spans="1:24" ht="21.75" customHeight="1" thickBot="1">
      <c r="A28" s="527"/>
      <c r="B28" s="175">
        <v>2010</v>
      </c>
      <c r="C28" s="48">
        <v>2011</v>
      </c>
      <c r="D28" s="48">
        <v>2012</v>
      </c>
      <c r="E28" s="20">
        <v>2013</v>
      </c>
      <c r="F28" s="20">
        <v>2014</v>
      </c>
      <c r="G28" s="20">
        <v>2015</v>
      </c>
      <c r="H28" s="20">
        <v>2016</v>
      </c>
      <c r="I28" s="20">
        <v>2017</v>
      </c>
      <c r="J28" s="20">
        <v>2018</v>
      </c>
      <c r="K28" s="20">
        <v>2019</v>
      </c>
      <c r="L28" s="20">
        <v>2020</v>
      </c>
      <c r="M28" s="20">
        <v>2021</v>
      </c>
      <c r="N28" s="20">
        <v>2022</v>
      </c>
      <c r="O28" s="21">
        <v>2023</v>
      </c>
      <c r="P28" s="494"/>
    </row>
    <row r="29" spans="1:24" ht="20.100000000000001" customHeight="1">
      <c r="A29" s="16" t="s">
        <v>30</v>
      </c>
      <c r="B29" s="86" t="e">
        <f t="shared" ref="B29:I29" si="18">(B18/B7)*10</f>
        <v>#DIV/0!</v>
      </c>
      <c r="C29" s="87" t="e">
        <f t="shared" si="18"/>
        <v>#DIV/0!</v>
      </c>
      <c r="D29" s="87" t="e">
        <f t="shared" si="18"/>
        <v>#DIV/0!</v>
      </c>
      <c r="E29" s="87" t="e">
        <f t="shared" si="18"/>
        <v>#DIV/0!</v>
      </c>
      <c r="F29" s="87" t="e">
        <f t="shared" si="18"/>
        <v>#DIV/0!</v>
      </c>
      <c r="G29" s="87" t="e">
        <f t="shared" si="18"/>
        <v>#DIV/0!</v>
      </c>
      <c r="H29" s="87">
        <f t="shared" si="18"/>
        <v>2.6698412698412701</v>
      </c>
      <c r="I29" s="87">
        <f t="shared" si="18"/>
        <v>1.7007287705956906</v>
      </c>
      <c r="J29" s="87">
        <f t="shared" ref="J29" si="19">(J18/J7)*10</f>
        <v>2.6309945088468578</v>
      </c>
      <c r="K29" s="87">
        <f t="shared" ref="K29" si="20">(K18/K7)*10</f>
        <v>2.7807653339568232</v>
      </c>
      <c r="L29" s="87">
        <f t="shared" ref="L29:N29" si="21">(L18/L7)*10</f>
        <v>2.942826321467098</v>
      </c>
      <c r="M29" s="87"/>
      <c r="N29" s="87">
        <f t="shared" si="21"/>
        <v>5.7704194260485639</v>
      </c>
      <c r="O29" s="91">
        <f t="shared" ref="O29:O35" si="22">(O18/O7)*10</f>
        <v>85.723486682808726</v>
      </c>
      <c r="P29" s="49">
        <f>(O29-N29)/N29</f>
        <v>13.855676919400292</v>
      </c>
    </row>
    <row r="30" spans="1:24" ht="20.100000000000001" customHeight="1">
      <c r="A30" s="16" t="s">
        <v>40</v>
      </c>
      <c r="B30" s="52">
        <f t="shared" ref="B30:B35" si="23">(B19/B8)*10</f>
        <v>0.42911736050020349</v>
      </c>
      <c r="C30" s="52"/>
      <c r="D30" s="56">
        <f t="shared" ref="D30:I35" si="24">(D19/D8)*10</f>
        <v>3.9074074074074074</v>
      </c>
      <c r="E30" s="56">
        <f t="shared" si="24"/>
        <v>8</v>
      </c>
      <c r="F30" s="56">
        <f t="shared" si="24"/>
        <v>6.5475285171102655</v>
      </c>
      <c r="G30" s="56">
        <f t="shared" si="24"/>
        <v>0.40444372308482351</v>
      </c>
      <c r="H30" s="56">
        <f t="shared" si="24"/>
        <v>2.2131147540983607</v>
      </c>
      <c r="I30" s="56">
        <f t="shared" si="24"/>
        <v>0.43053944399235883</v>
      </c>
      <c r="J30" s="56">
        <f t="shared" ref="J30" si="25">(J19/J8)*10</f>
        <v>0.51379688438726967</v>
      </c>
      <c r="K30" s="56">
        <f t="shared" ref="K30" si="26">(K19/K8)*10</f>
        <v>0.49797707227846494</v>
      </c>
      <c r="L30" s="56">
        <f t="shared" ref="L30:N30" si="27">(L19/L8)*10</f>
        <v>0.49511439156947834</v>
      </c>
      <c r="M30" s="56"/>
      <c r="N30" s="56">
        <f t="shared" si="27"/>
        <v>0.60706696021283912</v>
      </c>
      <c r="O30" s="93">
        <f t="shared" si="22"/>
        <v>0.58361887872849083</v>
      </c>
      <c r="P30" s="50">
        <f t="shared" ref="P30:P35" si="28">(O30-N30)/N30</f>
        <v>-3.8625197912479606E-2</v>
      </c>
    </row>
    <row r="31" spans="1:24" ht="20.100000000000001" customHeight="1">
      <c r="A31" s="16" t="s">
        <v>99</v>
      </c>
      <c r="B31" s="52" t="e">
        <f t="shared" si="23"/>
        <v>#DIV/0!</v>
      </c>
      <c r="C31" s="56">
        <f>(C20/C9)*10</f>
        <v>11.711459192085735</v>
      </c>
      <c r="D31" s="56" t="e">
        <f t="shared" si="24"/>
        <v>#DIV/0!</v>
      </c>
      <c r="E31" s="56">
        <f t="shared" si="24"/>
        <v>6.0909090909090917</v>
      </c>
      <c r="F31" s="56">
        <f t="shared" si="24"/>
        <v>6.1846153846153848</v>
      </c>
      <c r="G31" s="56">
        <f t="shared" si="24"/>
        <v>4.5881261595547311</v>
      </c>
      <c r="H31" s="56">
        <f t="shared" si="24"/>
        <v>6.1278787878787888</v>
      </c>
      <c r="I31" s="56">
        <f t="shared" si="24"/>
        <v>6.3128044537230341</v>
      </c>
      <c r="J31" s="56">
        <f t="shared" ref="J31" si="29">(J20/J9)*10</f>
        <v>6.7529373368146208</v>
      </c>
      <c r="K31" s="56">
        <f t="shared" ref="K31" si="30">(K20/K9)*10</f>
        <v>6.1067615658362984</v>
      </c>
      <c r="L31" s="56">
        <f t="shared" ref="L31:N31" si="31">(L20/L9)*10</f>
        <v>6.4930041152263378</v>
      </c>
      <c r="M31" s="56"/>
      <c r="N31" s="56">
        <f t="shared" si="31"/>
        <v>6.3071312803889787</v>
      </c>
      <c r="O31" s="93">
        <f t="shared" si="22"/>
        <v>9.247763864042934</v>
      </c>
      <c r="P31" s="50">
        <f t="shared" si="28"/>
        <v>0.46623931751625092</v>
      </c>
    </row>
    <row r="32" spans="1:24" ht="20.100000000000001" customHeight="1">
      <c r="A32" s="16" t="s">
        <v>39</v>
      </c>
      <c r="B32" s="52" t="e">
        <f t="shared" si="23"/>
        <v>#DIV/0!</v>
      </c>
      <c r="C32" s="56" t="e">
        <f>(C21/C10)*10</f>
        <v>#DIV/0!</v>
      </c>
      <c r="D32" s="56" t="e">
        <f t="shared" si="24"/>
        <v>#DIV/0!</v>
      </c>
      <c r="E32" s="56" t="e">
        <f t="shared" si="24"/>
        <v>#DIV/0!</v>
      </c>
      <c r="F32" s="56" t="e">
        <f t="shared" si="24"/>
        <v>#DIV/0!</v>
      </c>
      <c r="G32" s="56" t="e">
        <f t="shared" si="24"/>
        <v>#DIV/0!</v>
      </c>
      <c r="H32" s="56">
        <f t="shared" si="24"/>
        <v>693</v>
      </c>
      <c r="I32" s="56" t="e">
        <f t="shared" si="24"/>
        <v>#DIV/0!</v>
      </c>
      <c r="J32" s="56" t="e">
        <f t="shared" ref="J32" si="32">(J21/J10)*10</f>
        <v>#DIV/0!</v>
      </c>
      <c r="K32" s="56" t="e">
        <f t="shared" ref="K32" si="33">(K21/K10)*10</f>
        <v>#DIV/0!</v>
      </c>
      <c r="L32" s="56" t="e">
        <f t="shared" ref="L32:N32" si="34">(L21/L10)*10</f>
        <v>#DIV/0!</v>
      </c>
      <c r="M32" s="56"/>
      <c r="N32" s="56" t="e">
        <f t="shared" si="34"/>
        <v>#DIV/0!</v>
      </c>
      <c r="O32" s="93">
        <f t="shared" si="22"/>
        <v>182.43243243243242</v>
      </c>
      <c r="P32" s="50" t="e">
        <f t="shared" si="28"/>
        <v>#DIV/0!</v>
      </c>
    </row>
    <row r="33" spans="1:16" ht="20.100000000000001" customHeight="1">
      <c r="A33" s="16" t="s">
        <v>36</v>
      </c>
      <c r="B33" s="52" t="e">
        <f t="shared" si="23"/>
        <v>#DIV/0!</v>
      </c>
      <c r="C33" s="56" t="e">
        <f>(C22/C11)*10</f>
        <v>#DIV/0!</v>
      </c>
      <c r="D33" s="56" t="e">
        <f t="shared" si="24"/>
        <v>#DIV/0!</v>
      </c>
      <c r="E33" s="56" t="e">
        <f t="shared" si="24"/>
        <v>#DIV/0!</v>
      </c>
      <c r="F33" s="56" t="e">
        <f t="shared" si="24"/>
        <v>#DIV/0!</v>
      </c>
      <c r="G33" s="56">
        <f t="shared" si="24"/>
        <v>1.2</v>
      </c>
      <c r="H33" s="56" t="e">
        <f t="shared" si="24"/>
        <v>#DIV/0!</v>
      </c>
      <c r="I33" s="56" t="e">
        <f t="shared" si="24"/>
        <v>#DIV/0!</v>
      </c>
      <c r="J33" s="56" t="e">
        <f t="shared" ref="J33" si="35">(J22/J11)*10</f>
        <v>#DIV/0!</v>
      </c>
      <c r="K33" s="56" t="e">
        <f t="shared" ref="K33" si="36">(K22/K11)*10</f>
        <v>#DIV/0!</v>
      </c>
      <c r="L33" s="56" t="e">
        <f t="shared" ref="L33:N33" si="37">(L22/L11)*10</f>
        <v>#DIV/0!</v>
      </c>
      <c r="M33" s="56"/>
      <c r="N33" s="56" t="e">
        <f t="shared" si="37"/>
        <v>#DIV/0!</v>
      </c>
      <c r="O33" s="93">
        <f t="shared" si="22"/>
        <v>16</v>
      </c>
      <c r="P33" s="50" t="e">
        <f t="shared" si="28"/>
        <v>#DIV/0!</v>
      </c>
    </row>
    <row r="34" spans="1:16" ht="20.100000000000001" customHeight="1" thickBot="1">
      <c r="A34" s="16" t="s">
        <v>70</v>
      </c>
      <c r="B34" s="52" t="e">
        <f t="shared" si="23"/>
        <v>#DIV/0!</v>
      </c>
      <c r="C34" s="56" t="e">
        <f>(C23/C12)*10</f>
        <v>#DIV/0!</v>
      </c>
      <c r="D34" s="56" t="e">
        <f t="shared" si="24"/>
        <v>#DIV/0!</v>
      </c>
      <c r="E34" s="56">
        <f t="shared" si="24"/>
        <v>7.9999999999999902</v>
      </c>
      <c r="F34" s="56">
        <f t="shared" si="24"/>
        <v>6.3846153846153761</v>
      </c>
      <c r="G34" s="56" t="e">
        <f t="shared" si="24"/>
        <v>#DIV/0!</v>
      </c>
      <c r="H34" s="56" t="e">
        <f t="shared" si="24"/>
        <v>#DIV/0!</v>
      </c>
      <c r="I34" s="56">
        <f t="shared" si="24"/>
        <v>1.7482587064676689</v>
      </c>
      <c r="J34" s="56" t="e">
        <f t="shared" ref="J34" si="38">(J23/J12)*10</f>
        <v>#DIV/0!</v>
      </c>
      <c r="K34" s="56">
        <f t="shared" ref="K34" si="39">(K23/K12)*10</f>
        <v>79.636363636271895</v>
      </c>
      <c r="L34" s="56" t="e">
        <f t="shared" ref="L34:N34" si="40">(L23/L12)*10</f>
        <v>#DIV/0!</v>
      </c>
      <c r="M34" s="56"/>
      <c r="N34" s="56" t="e">
        <f t="shared" si="40"/>
        <v>#DIV/0!</v>
      </c>
      <c r="O34" s="93">
        <f t="shared" si="22"/>
        <v>11.000000000034106</v>
      </c>
      <c r="P34" s="50" t="e">
        <f t="shared" si="28"/>
        <v>#DIV/0!</v>
      </c>
    </row>
    <row r="35" spans="1:16" ht="26.25" customHeight="1" thickBot="1">
      <c r="A35" s="257" t="s">
        <v>43</v>
      </c>
      <c r="B35" s="281">
        <f t="shared" si="23"/>
        <v>0.42911736050020349</v>
      </c>
      <c r="C35" s="282">
        <f>(C24/C13)*10</f>
        <v>11.476642913697543</v>
      </c>
      <c r="D35" s="282">
        <f t="shared" si="24"/>
        <v>3.9074074074074074</v>
      </c>
      <c r="E35" s="282">
        <f t="shared" si="24"/>
        <v>6.4328358208955203</v>
      </c>
      <c r="F35" s="282">
        <f t="shared" si="24"/>
        <v>6.4689265536723166</v>
      </c>
      <c r="G35" s="282">
        <f t="shared" si="24"/>
        <v>0.41043776299489543</v>
      </c>
      <c r="H35" s="282">
        <f t="shared" si="24"/>
        <v>4.1746219281663519</v>
      </c>
      <c r="I35" s="282">
        <f t="shared" si="24"/>
        <v>0.50633545613965703</v>
      </c>
      <c r="J35" s="282">
        <f t="shared" ref="J35" si="41">(J24/J13)*10</f>
        <v>0.5700076145496471</v>
      </c>
      <c r="K35" s="282">
        <f t="shared" ref="K35" si="42">(K24/K13)*10</f>
        <v>0.60771486265940089</v>
      </c>
      <c r="L35" s="282">
        <f t="shared" ref="L35:N35" si="43">(L24/L13)*10</f>
        <v>0.54794505011554229</v>
      </c>
      <c r="M35" s="282"/>
      <c r="N35" s="282">
        <f t="shared" si="43"/>
        <v>0.79229827948141818</v>
      </c>
      <c r="O35" s="283">
        <f t="shared" si="22"/>
        <v>2.1405433205961177</v>
      </c>
      <c r="P35" s="237">
        <f t="shared" si="28"/>
        <v>1.701688715009156</v>
      </c>
    </row>
    <row r="36" spans="1:16" ht="20.100000000000001" customHeight="1"/>
    <row r="37" spans="1:16" ht="20.100000000000001" customHeight="1"/>
    <row r="38" spans="1:16" ht="20.100000000000001" customHeight="1"/>
    <row r="39" spans="1:16" ht="20.100000000000001" customHeight="1"/>
    <row r="40" spans="1:16" ht="20.100000000000001" customHeight="1"/>
    <row r="41" spans="1:16" ht="26.25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6.25" customHeight="1"/>
  </sheetData>
  <mergeCells count="16">
    <mergeCell ref="P26:P28"/>
    <mergeCell ref="A4:A6"/>
    <mergeCell ref="B4:O4"/>
    <mergeCell ref="B26:O26"/>
    <mergeCell ref="B27:O27"/>
    <mergeCell ref="B5:O5"/>
    <mergeCell ref="B16:O16"/>
    <mergeCell ref="B15:O15"/>
    <mergeCell ref="P4:P6"/>
    <mergeCell ref="A15:A17"/>
    <mergeCell ref="A26:A28"/>
    <mergeCell ref="R4:X4"/>
    <mergeCell ref="R5:X5"/>
    <mergeCell ref="R15:X15"/>
    <mergeCell ref="R16:X16"/>
    <mergeCell ref="P15:P1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  <ignoredErrors>
    <ignoredError sqref="N12:O12 N23:O23 B23:K23 B12:K12" formulaRange="1"/>
    <ignoredError sqref="O31:O34 B31:K3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8" id="{359C3DC8-302A-4D87-9D93-FCA69CC645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P7:P13</xm:sqref>
        </x14:conditionalFormatting>
        <x14:conditionalFormatting xmlns:xm="http://schemas.microsoft.com/office/excel/2006/main">
          <x14:cfRule type="iconSet" priority="1" id="{CD5DD5A5-AA09-40D7-82A1-D7CF3B7B6E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P18:P24</xm:sqref>
        </x14:conditionalFormatting>
        <x14:conditionalFormatting xmlns:xm="http://schemas.microsoft.com/office/excel/2006/main">
          <x14:cfRule type="iconSet" priority="110" id="{0B8DD33E-5F2D-478A-88DE-519C0AF4A1E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P29:P35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K117"/>
  <sheetViews>
    <sheetView showGridLines="0" workbookViewId="0">
      <selection activeCell="C45" sqref="C45:P70"/>
    </sheetView>
  </sheetViews>
  <sheetFormatPr defaultRowHeight="15"/>
  <cols>
    <col min="1" max="1" width="3.140625" customWidth="1"/>
    <col min="2" max="2" width="33.42578125" customWidth="1"/>
    <col min="3" max="3" width="9" customWidth="1"/>
    <col min="4" max="15" width="9.140625" customWidth="1"/>
    <col min="17" max="17" width="12.140625" customWidth="1"/>
    <col min="18" max="18" width="4.28515625" customWidth="1"/>
    <col min="19" max="20" width="9.140625" customWidth="1"/>
    <col min="25" max="25" width="9.140625" customWidth="1"/>
    <col min="26" max="26" width="1.85546875" customWidth="1"/>
    <col min="27" max="34" width="9.140625" customWidth="1"/>
    <col min="37" max="37" width="11" customWidth="1"/>
  </cols>
  <sheetData>
    <row r="1" spans="1:25" ht="15.75">
      <c r="A1" s="10" t="s">
        <v>112</v>
      </c>
      <c r="B1" s="10"/>
    </row>
    <row r="2" spans="1:25" ht="15.75" thickBot="1"/>
    <row r="3" spans="1:25" ht="8.25" customHeight="1">
      <c r="A3" s="542" t="s">
        <v>164</v>
      </c>
      <c r="B3" s="542"/>
      <c r="C3" s="552" t="s">
        <v>165</v>
      </c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4"/>
      <c r="Q3" s="558" t="s">
        <v>177</v>
      </c>
      <c r="S3" s="538" t="s">
        <v>116</v>
      </c>
      <c r="T3" s="531"/>
      <c r="U3" s="531"/>
      <c r="V3" s="531"/>
      <c r="W3" s="531"/>
      <c r="X3" s="531"/>
      <c r="Y3" s="539"/>
    </row>
    <row r="4" spans="1:25">
      <c r="A4" s="542"/>
      <c r="B4" s="542"/>
      <c r="C4" s="555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7"/>
      <c r="Q4" s="559"/>
      <c r="S4" s="540"/>
      <c r="T4" s="534"/>
      <c r="U4" s="534"/>
      <c r="V4" s="534"/>
      <c r="W4" s="534"/>
      <c r="X4" s="534"/>
      <c r="Y4" s="541"/>
    </row>
    <row r="5" spans="1:25" ht="19.5" customHeight="1" thickBot="1">
      <c r="A5" s="544"/>
      <c r="B5" s="544"/>
      <c r="C5" s="394">
        <v>2010</v>
      </c>
      <c r="D5" s="395">
        <v>2011</v>
      </c>
      <c r="E5" s="395">
        <v>2012</v>
      </c>
      <c r="F5" s="395">
        <v>2013</v>
      </c>
      <c r="G5" s="395">
        <v>2014</v>
      </c>
      <c r="H5" s="396">
        <v>2015</v>
      </c>
      <c r="I5" s="395">
        <v>2016</v>
      </c>
      <c r="J5" s="395">
        <v>2017</v>
      </c>
      <c r="K5" s="395">
        <v>2018</v>
      </c>
      <c r="L5" s="396">
        <v>2019</v>
      </c>
      <c r="M5" s="395">
        <v>2020</v>
      </c>
      <c r="N5" s="395">
        <v>2021</v>
      </c>
      <c r="O5" s="395">
        <v>2022</v>
      </c>
      <c r="P5" s="434">
        <v>2023</v>
      </c>
      <c r="Q5" s="559"/>
      <c r="S5" s="65">
        <v>2010</v>
      </c>
      <c r="T5" s="62">
        <v>2015</v>
      </c>
      <c r="U5" s="62">
        <v>2019</v>
      </c>
      <c r="V5" s="62">
        <v>2020</v>
      </c>
      <c r="W5" s="62">
        <v>2021</v>
      </c>
      <c r="X5" s="62">
        <v>2022</v>
      </c>
      <c r="Y5" s="253">
        <v>2023</v>
      </c>
    </row>
    <row r="6" spans="1:25" ht="22.5" customHeight="1" thickBot="1">
      <c r="A6" s="401" t="s">
        <v>160</v>
      </c>
      <c r="B6" s="401"/>
      <c r="C6" s="402">
        <v>450625.31999999995</v>
      </c>
      <c r="D6" s="403">
        <v>365747.11000000004</v>
      </c>
      <c r="E6" s="403">
        <v>290943.71999999997</v>
      </c>
      <c r="F6" s="403">
        <v>303554.83</v>
      </c>
      <c r="G6" s="403">
        <v>389136.18999999994</v>
      </c>
      <c r="H6" s="403">
        <v>378463.31</v>
      </c>
      <c r="I6" s="403">
        <v>359896.05000000005</v>
      </c>
      <c r="J6" s="403">
        <v>420412.02999999997</v>
      </c>
      <c r="K6" s="403">
        <v>399077.08000000007</v>
      </c>
      <c r="L6" s="403">
        <v>439524.43000000005</v>
      </c>
      <c r="M6" s="403">
        <v>470904.63999999996</v>
      </c>
      <c r="N6" s="403">
        <v>561724.91</v>
      </c>
      <c r="O6" s="403">
        <v>519694.52</v>
      </c>
      <c r="P6" s="404">
        <v>530072.82999999996</v>
      </c>
      <c r="Q6" s="24">
        <f>(P6-O6)/O6</f>
        <v>1.9970020080257802E-2</v>
      </c>
      <c r="S6" s="332">
        <f>C6/C31</f>
        <v>0.26121418131522395</v>
      </c>
      <c r="T6" s="333">
        <f>H6/H31</f>
        <v>0.18302016031692703</v>
      </c>
      <c r="U6" s="333">
        <f>L6/L31</f>
        <v>0.15868702497562809</v>
      </c>
      <c r="V6" s="333">
        <f>M6/M31</f>
        <v>0.17786112579990071</v>
      </c>
      <c r="W6" s="333">
        <f>N6/N31</f>
        <v>0.19873808012251032</v>
      </c>
      <c r="X6" s="333">
        <f>O6/O31</f>
        <v>0.18221653730862464</v>
      </c>
      <c r="Y6" s="334">
        <f>P6/P31</f>
        <v>0.18553302685155068</v>
      </c>
    </row>
    <row r="7" spans="1:25" ht="20.100000000000001" customHeight="1">
      <c r="B7" s="383" t="s">
        <v>76</v>
      </c>
      <c r="C7" s="25">
        <v>31730.239999999998</v>
      </c>
      <c r="D7" s="26">
        <v>2288.04</v>
      </c>
      <c r="E7" s="26">
        <v>3345.1</v>
      </c>
      <c r="F7" s="26">
        <v>7062.36</v>
      </c>
      <c r="G7" s="26">
        <v>18804.12</v>
      </c>
      <c r="H7" s="26">
        <v>14688.319999999998</v>
      </c>
      <c r="I7" s="26">
        <v>11696.11</v>
      </c>
      <c r="J7" s="26">
        <v>11484.869999999997</v>
      </c>
      <c r="K7" s="26">
        <v>25571.749999999996</v>
      </c>
      <c r="L7" s="26">
        <v>18801.55999999999</v>
      </c>
      <c r="M7" s="26">
        <v>17133.210000000006</v>
      </c>
      <c r="N7" s="26">
        <v>20266.279999999995</v>
      </c>
      <c r="O7" s="26">
        <v>6931.2200000000012</v>
      </c>
      <c r="P7" s="66">
        <v>5455.1600000000008</v>
      </c>
      <c r="Q7" s="435">
        <f t="shared" ref="Q7:Q39" si="0">(P7-O7)/O7</f>
        <v>-0.21295818052233231</v>
      </c>
      <c r="S7" s="223">
        <f>C7/C6</f>
        <v>7.0413797431533587E-2</v>
      </c>
      <c r="T7" s="217">
        <f>H7/H6</f>
        <v>3.8810419958542342E-2</v>
      </c>
      <c r="U7" s="217">
        <f>L7/L6</f>
        <v>4.2777053371071974E-2</v>
      </c>
      <c r="V7" s="217">
        <f>M7/M6</f>
        <v>3.6383608367078331E-2</v>
      </c>
      <c r="W7" s="217">
        <f>N7/N6</f>
        <v>3.6078656365800113E-2</v>
      </c>
      <c r="X7" s="217">
        <f>O7/O6</f>
        <v>1.3337104266560288E-2</v>
      </c>
      <c r="Y7" s="222">
        <f>P7/P6</f>
        <v>1.0291340531451124E-2</v>
      </c>
    </row>
    <row r="8" spans="1:25" ht="20.100000000000001" customHeight="1">
      <c r="B8" s="383" t="s">
        <v>77</v>
      </c>
      <c r="C8" s="25">
        <v>104913.66</v>
      </c>
      <c r="D8" s="26">
        <v>79552.7</v>
      </c>
      <c r="E8" s="26">
        <v>37208.1</v>
      </c>
      <c r="F8" s="26">
        <v>23935.82</v>
      </c>
      <c r="G8" s="26">
        <v>8917.7899999999991</v>
      </c>
      <c r="H8" s="26">
        <v>1999.69</v>
      </c>
      <c r="I8" s="26">
        <v>18.14</v>
      </c>
      <c r="J8" s="26">
        <v>574.59</v>
      </c>
      <c r="K8" s="26">
        <v>222.95999999999998</v>
      </c>
      <c r="L8" s="26">
        <v>1280.96</v>
      </c>
      <c r="M8" s="26">
        <v>1050.4099999999999</v>
      </c>
      <c r="N8" s="26">
        <v>304.23</v>
      </c>
      <c r="O8" s="26">
        <v>248.92000000000002</v>
      </c>
      <c r="P8" s="66">
        <v>892.06999999999994</v>
      </c>
      <c r="Q8" s="211">
        <f t="shared" si="0"/>
        <v>2.5837618511971709</v>
      </c>
      <c r="S8" s="223">
        <f>C8/C6</f>
        <v>0.23281794285327778</v>
      </c>
      <c r="T8" s="217">
        <f>H8/H6</f>
        <v>5.2837090073539761E-3</v>
      </c>
      <c r="U8" s="217">
        <f>L8/L6</f>
        <v>2.9144227546122974E-3</v>
      </c>
      <c r="V8" s="217">
        <f>M8/M6</f>
        <v>2.2306214693488687E-3</v>
      </c>
      <c r="W8" s="217">
        <f>N8/N6</f>
        <v>5.4159962391555684E-4</v>
      </c>
      <c r="X8" s="217">
        <f>O8/O6</f>
        <v>4.789736863109505E-4</v>
      </c>
      <c r="Y8" s="222">
        <f>P8/P6</f>
        <v>1.6829196848289697E-3</v>
      </c>
    </row>
    <row r="9" spans="1:25" ht="20.100000000000001" customHeight="1">
      <c r="B9" s="383" t="s">
        <v>23</v>
      </c>
      <c r="C9" s="25">
        <v>251610.58000000002</v>
      </c>
      <c r="D9" s="26">
        <v>196271.14</v>
      </c>
      <c r="E9" s="26">
        <v>222096.34</v>
      </c>
      <c r="F9" s="26">
        <v>229851.94</v>
      </c>
      <c r="G9" s="26">
        <v>302829.18</v>
      </c>
      <c r="H9" s="26">
        <v>294150.57</v>
      </c>
      <c r="I9" s="26">
        <v>259742.71000000002</v>
      </c>
      <c r="J9" s="26">
        <v>281373.27999999997</v>
      </c>
      <c r="K9" s="26">
        <v>233927.06</v>
      </c>
      <c r="L9" s="26">
        <v>305888.76</v>
      </c>
      <c r="M9" s="26">
        <v>337948.69</v>
      </c>
      <c r="N9" s="26">
        <v>410531.92</v>
      </c>
      <c r="O9" s="26">
        <v>394634.73</v>
      </c>
      <c r="P9" s="66">
        <v>365167.85</v>
      </c>
      <c r="Q9" s="211">
        <f t="shared" si="0"/>
        <v>-7.4668744942950172E-2</v>
      </c>
      <c r="S9" s="223">
        <f>C9/C6</f>
        <v>0.55835872693527311</v>
      </c>
      <c r="T9" s="217">
        <f>H9/H6</f>
        <v>0.77722347775270473</v>
      </c>
      <c r="U9" s="217">
        <f>L9/L6</f>
        <v>0.69595394276491063</v>
      </c>
      <c r="V9" s="217">
        <f>M9/M6</f>
        <v>0.71765844142032675</v>
      </c>
      <c r="W9" s="217">
        <f>N9/N6</f>
        <v>0.73084157866525801</v>
      </c>
      <c r="X9" s="217">
        <f>O9/O6</f>
        <v>0.75935903653554004</v>
      </c>
      <c r="Y9" s="222">
        <f>P9/P6</f>
        <v>0.68890127796212453</v>
      </c>
    </row>
    <row r="10" spans="1:25" ht="20.100000000000001" customHeight="1">
      <c r="B10" s="383" t="s">
        <v>108</v>
      </c>
      <c r="C10" s="25">
        <v>11014.609999999999</v>
      </c>
      <c r="D10" s="26">
        <v>17943.41</v>
      </c>
      <c r="E10" s="26">
        <v>7417.69</v>
      </c>
      <c r="F10" s="26">
        <v>1606.9299999999998</v>
      </c>
      <c r="G10" s="26">
        <v>4017.9800000000005</v>
      </c>
      <c r="H10" s="26">
        <v>3002.7200000000003</v>
      </c>
      <c r="I10" s="26">
        <v>2553.77</v>
      </c>
      <c r="J10" s="26">
        <v>4748.67</v>
      </c>
      <c r="K10" s="26">
        <v>4972.24</v>
      </c>
      <c r="L10" s="26">
        <v>5306.8</v>
      </c>
      <c r="M10" s="26">
        <v>3703.56</v>
      </c>
      <c r="N10" s="26">
        <v>355.56</v>
      </c>
      <c r="O10" s="26">
        <v>3878.0499999999997</v>
      </c>
      <c r="P10" s="66">
        <v>46282.799999999996</v>
      </c>
      <c r="Q10" s="211">
        <f t="shared" si="0"/>
        <v>10.934554737561403</v>
      </c>
      <c r="S10" s="223">
        <f>C10/C6</f>
        <v>2.4442945194468876E-2</v>
      </c>
      <c r="T10" s="217">
        <f>H10/H6</f>
        <v>7.9339791220448819E-3</v>
      </c>
      <c r="U10" s="217">
        <f>L10/L6</f>
        <v>1.2073959119860526E-2</v>
      </c>
      <c r="V10" s="217">
        <f>M10/M6</f>
        <v>7.8647770385103875E-3</v>
      </c>
      <c r="W10" s="217">
        <f>N10/N6</f>
        <v>6.3297887216716094E-4</v>
      </c>
      <c r="X10" s="217">
        <f>O10/O6</f>
        <v>7.4621722006997489E-3</v>
      </c>
      <c r="Y10" s="222">
        <f>P10/P6</f>
        <v>8.7314039468878266E-2</v>
      </c>
    </row>
    <row r="11" spans="1:25" ht="20.100000000000001" customHeight="1">
      <c r="B11" s="383" t="s">
        <v>161</v>
      </c>
      <c r="C11" s="25">
        <v>1310.1300000000001</v>
      </c>
      <c r="D11" s="26">
        <v>1809.53</v>
      </c>
      <c r="E11" s="26">
        <v>1349.0800000000002</v>
      </c>
      <c r="F11" s="26">
        <v>1204.6899999999998</v>
      </c>
      <c r="G11" s="26">
        <v>981.47</v>
      </c>
      <c r="H11" s="26">
        <v>1043.58</v>
      </c>
      <c r="I11" s="26">
        <v>1041.1300000000001</v>
      </c>
      <c r="J11" s="26">
        <v>710.7299999999999</v>
      </c>
      <c r="K11" s="26">
        <v>96.89</v>
      </c>
      <c r="L11" s="26">
        <v>998.7600000000001</v>
      </c>
      <c r="M11" s="26">
        <v>6079.0599999999995</v>
      </c>
      <c r="N11" s="26">
        <v>3379.2400000000002</v>
      </c>
      <c r="O11" s="26">
        <v>565.24</v>
      </c>
      <c r="P11" s="66">
        <v>211.51</v>
      </c>
      <c r="Q11" s="211">
        <f t="shared" si="0"/>
        <v>-0.62580496780128803</v>
      </c>
      <c r="S11" s="223">
        <f>C12/C6</f>
        <v>4.6827816954448992E-3</v>
      </c>
      <c r="T11" s="217">
        <f>H11/H6</f>
        <v>2.7574139221051572E-3</v>
      </c>
      <c r="U11" s="217">
        <f>L12/L6</f>
        <v>1.2513525129877307E-6</v>
      </c>
      <c r="V11" s="217">
        <f>M12/M6</f>
        <v>0</v>
      </c>
      <c r="W11" s="217">
        <f>N12/N6</f>
        <v>4.2191470554510385E-5</v>
      </c>
      <c r="X11" s="217">
        <f>O12/O6</f>
        <v>2.1307324926189328E-3</v>
      </c>
      <c r="Y11" s="222">
        <f>P12/P6</f>
        <v>2.0013098954722881E-3</v>
      </c>
    </row>
    <row r="12" spans="1:25" ht="20.100000000000001" customHeight="1">
      <c r="B12" s="383" t="s">
        <v>24</v>
      </c>
      <c r="C12" s="25">
        <v>2110.1799999999998</v>
      </c>
      <c r="D12" s="26">
        <v>0.5</v>
      </c>
      <c r="E12" s="26">
        <v>0.54</v>
      </c>
      <c r="F12" s="26">
        <v>0.12</v>
      </c>
      <c r="G12" s="26">
        <v>2.63</v>
      </c>
      <c r="H12" s="26">
        <v>0.01</v>
      </c>
      <c r="I12" s="26">
        <v>0.61</v>
      </c>
      <c r="J12" s="26">
        <v>0.15</v>
      </c>
      <c r="K12" s="26">
        <v>14.46</v>
      </c>
      <c r="L12" s="26">
        <v>0.55000000000000004</v>
      </c>
      <c r="M12" s="26"/>
      <c r="N12" s="26">
        <v>23.7</v>
      </c>
      <c r="O12" s="26">
        <v>1107.33</v>
      </c>
      <c r="P12" s="66">
        <v>1060.8399999999999</v>
      </c>
      <c r="Q12" s="211">
        <f t="shared" si="0"/>
        <v>-4.1983871113398907E-2</v>
      </c>
      <c r="S12" s="223">
        <f>C13/C6</f>
        <v>2.1401460530446895E-2</v>
      </c>
      <c r="T12" s="217">
        <f>H13/H6</f>
        <v>2.1886639420872791E-2</v>
      </c>
      <c r="U12" s="217">
        <f>L13/L6</f>
        <v>1.7307365599677813E-2</v>
      </c>
      <c r="V12" s="217">
        <f>M13/M6</f>
        <v>2.4756031284805354E-2</v>
      </c>
      <c r="W12" s="217">
        <f>N13/N6</f>
        <v>3.494730187415046E-2</v>
      </c>
      <c r="X12" s="217">
        <f>O13/O6</f>
        <v>3.6019333049730824E-2</v>
      </c>
      <c r="Y12" s="222">
        <f>P13/P6</f>
        <v>3.254886691702346E-2</v>
      </c>
    </row>
    <row r="13" spans="1:25" ht="20.100000000000001" customHeight="1">
      <c r="B13" s="383" t="s">
        <v>25</v>
      </c>
      <c r="C13" s="25">
        <v>9644.0400000000009</v>
      </c>
      <c r="D13" s="26">
        <v>7120.33</v>
      </c>
      <c r="E13" s="26">
        <v>5202.24</v>
      </c>
      <c r="F13" s="26">
        <v>5250.0199999999995</v>
      </c>
      <c r="G13" s="26">
        <v>9737.19</v>
      </c>
      <c r="H13" s="26">
        <v>8283.2899999999991</v>
      </c>
      <c r="I13" s="26">
        <v>13793.77</v>
      </c>
      <c r="J13" s="26">
        <v>10000.6</v>
      </c>
      <c r="K13" s="26">
        <v>8324.630000000001</v>
      </c>
      <c r="L13" s="26">
        <v>7607.01</v>
      </c>
      <c r="M13" s="26">
        <v>11657.730000000001</v>
      </c>
      <c r="N13" s="26">
        <v>19630.77</v>
      </c>
      <c r="O13" s="26">
        <v>18719.05</v>
      </c>
      <c r="P13" s="66">
        <v>17253.27</v>
      </c>
      <c r="Q13" s="211">
        <f t="shared" si="0"/>
        <v>-7.8304187445409831E-2</v>
      </c>
      <c r="S13" s="223">
        <f>C14/C6</f>
        <v>8.4974985426917421E-2</v>
      </c>
      <c r="T13" s="217">
        <f>H14/H6</f>
        <v>0.14610433439373555</v>
      </c>
      <c r="U13" s="217">
        <f>L14/L6</f>
        <v>0.22669963988122341</v>
      </c>
      <c r="V13" s="217">
        <f>M14/M6</f>
        <v>0.19819719763220003</v>
      </c>
      <c r="W13" s="217">
        <f>N14/N6</f>
        <v>0.19089986591479446</v>
      </c>
      <c r="X13" s="217">
        <f>O14/O6</f>
        <v>0.18012500882249058</v>
      </c>
      <c r="Y13" s="222">
        <f>P14/P6</f>
        <v>0.17686122489998213</v>
      </c>
    </row>
    <row r="14" spans="1:25" ht="20.100000000000001" customHeight="1" thickBot="1">
      <c r="B14" s="383" t="s">
        <v>78</v>
      </c>
      <c r="C14" s="25">
        <v>38291.879999999997</v>
      </c>
      <c r="D14" s="26">
        <v>60761.460000000006</v>
      </c>
      <c r="E14" s="26">
        <v>14324.630000000001</v>
      </c>
      <c r="F14" s="26">
        <v>34642.950000000004</v>
      </c>
      <c r="G14" s="26">
        <v>43845.83</v>
      </c>
      <c r="H14" s="26">
        <v>55295.13</v>
      </c>
      <c r="I14" s="26">
        <v>71049.81</v>
      </c>
      <c r="J14" s="26">
        <v>111519.14000000001</v>
      </c>
      <c r="K14" s="26">
        <v>125947.09</v>
      </c>
      <c r="L14" s="26">
        <v>99640.03</v>
      </c>
      <c r="M14" s="26">
        <v>93331.98</v>
      </c>
      <c r="N14" s="26">
        <v>107233.20999999999</v>
      </c>
      <c r="O14" s="26">
        <v>93609.98000000001</v>
      </c>
      <c r="P14" s="66">
        <v>93749.329999999987</v>
      </c>
      <c r="Q14" s="211">
        <f t="shared" si="0"/>
        <v>1.4886233284098203E-3</v>
      </c>
      <c r="S14" s="223">
        <f>C15/C31</f>
        <v>0</v>
      </c>
      <c r="T14" s="217">
        <f>H15/H31</f>
        <v>0</v>
      </c>
      <c r="U14" s="217">
        <f>L15/L31</f>
        <v>5.2557384131414836E-2</v>
      </c>
      <c r="V14" s="217">
        <f>M15/M31</f>
        <v>2.7499019375046053E-2</v>
      </c>
      <c r="W14" s="217">
        <f>N15/N31</f>
        <v>1.8668291937376024E-2</v>
      </c>
      <c r="X14" s="217">
        <f>O15/O31</f>
        <v>2.6144498992328766E-2</v>
      </c>
      <c r="Y14" s="222">
        <f>P15/P31</f>
        <v>2.174501478250046E-2</v>
      </c>
    </row>
    <row r="15" spans="1:25" s="2" customFormat="1" ht="20.100000000000001" customHeight="1" thickBot="1">
      <c r="A15" s="384" t="s">
        <v>162</v>
      </c>
      <c r="B15" s="384"/>
      <c r="C15" s="392"/>
      <c r="D15" s="389"/>
      <c r="E15" s="389"/>
      <c r="F15" s="389"/>
      <c r="G15" s="389"/>
      <c r="H15" s="389"/>
      <c r="I15" s="389"/>
      <c r="J15" s="389">
        <v>161735.06</v>
      </c>
      <c r="K15" s="389">
        <v>133505.76</v>
      </c>
      <c r="L15" s="389">
        <v>145571.16</v>
      </c>
      <c r="M15" s="389">
        <v>72806.33</v>
      </c>
      <c r="N15" s="389">
        <v>52765.149999999994</v>
      </c>
      <c r="O15" s="389">
        <v>74565.969999999987</v>
      </c>
      <c r="P15" s="390">
        <v>62126.09</v>
      </c>
      <c r="Q15" s="28">
        <f t="shared" si="0"/>
        <v>-0.16683052604291196</v>
      </c>
      <c r="S15" s="296">
        <f>C15/C31</f>
        <v>0</v>
      </c>
      <c r="T15" s="214">
        <f>H15/H31</f>
        <v>0</v>
      </c>
      <c r="U15" s="214">
        <f>L15/L31</f>
        <v>5.2557384131414836E-2</v>
      </c>
      <c r="V15" s="214">
        <f>M15/M31</f>
        <v>2.7499019375046053E-2</v>
      </c>
      <c r="W15" s="214">
        <f>N15/N31</f>
        <v>1.8668291937376024E-2</v>
      </c>
      <c r="X15" s="214">
        <f>O15/O31</f>
        <v>2.6144498992328766E-2</v>
      </c>
      <c r="Y15" s="215">
        <f>P15/P31</f>
        <v>2.174501478250046E-2</v>
      </c>
    </row>
    <row r="16" spans="1:25" ht="20.100000000000001" customHeight="1">
      <c r="B16" s="383" t="s">
        <v>76</v>
      </c>
      <c r="C16" s="393"/>
      <c r="D16" s="26"/>
      <c r="E16" s="26"/>
      <c r="F16" s="26"/>
      <c r="G16" s="26"/>
      <c r="H16" s="26"/>
      <c r="I16" s="26"/>
      <c r="J16" s="26">
        <v>212.79000000000002</v>
      </c>
      <c r="K16" s="26"/>
      <c r="L16" s="26">
        <v>3455.84</v>
      </c>
      <c r="M16" s="26">
        <v>11490.68</v>
      </c>
      <c r="N16" s="26">
        <v>6585.75</v>
      </c>
      <c r="O16" s="26">
        <v>13404.35</v>
      </c>
      <c r="P16" s="66">
        <v>2684.03</v>
      </c>
      <c r="Q16" s="211">
        <f t="shared" si="0"/>
        <v>-0.79976425563343234</v>
      </c>
      <c r="S16" s="223"/>
      <c r="T16" s="217"/>
      <c r="U16" s="217">
        <f>L16/L15</f>
        <v>2.3739867155005152E-2</v>
      </c>
      <c r="V16" s="217">
        <f>M16/M15</f>
        <v>0.15782528799350276</v>
      </c>
      <c r="W16" s="217">
        <f>N16/N15</f>
        <v>0.12481249461055262</v>
      </c>
      <c r="X16" s="217">
        <f>O16/O15</f>
        <v>0.17976497858205295</v>
      </c>
      <c r="Y16" s="222">
        <f>P16/P15</f>
        <v>4.3202944205888383E-2</v>
      </c>
    </row>
    <row r="17" spans="1:37" ht="20.100000000000001" customHeight="1">
      <c r="B17" s="383" t="s">
        <v>77</v>
      </c>
      <c r="C17" s="393"/>
      <c r="D17" s="26"/>
      <c r="E17" s="26"/>
      <c r="F17" s="26"/>
      <c r="G17" s="26"/>
      <c r="H17" s="26"/>
      <c r="I17" s="26"/>
      <c r="J17" s="26">
        <v>48342.7</v>
      </c>
      <c r="K17" s="26">
        <v>53324.54</v>
      </c>
      <c r="L17" s="26">
        <v>57794.03</v>
      </c>
      <c r="M17" s="26">
        <v>32980.400000000001</v>
      </c>
      <c r="N17" s="26">
        <v>36100.269999999997</v>
      </c>
      <c r="O17" s="26">
        <v>46781.97</v>
      </c>
      <c r="P17" s="66">
        <v>53230.96</v>
      </c>
      <c r="Q17" s="211">
        <f t="shared" si="0"/>
        <v>0.13785204000601081</v>
      </c>
      <c r="S17" s="223"/>
      <c r="T17" s="217"/>
      <c r="U17" s="217">
        <f>L17/L15</f>
        <v>0.39701565887089174</v>
      </c>
      <c r="V17" s="217">
        <f>M17/M15</f>
        <v>0.45298808496459031</v>
      </c>
      <c r="W17" s="217">
        <f>N17/N15</f>
        <v>0.68416881218000902</v>
      </c>
      <c r="X17" s="217">
        <f>O17/O15</f>
        <v>0.62739034978020147</v>
      </c>
      <c r="Y17" s="222">
        <f>P17/P15</f>
        <v>0.85682134510637964</v>
      </c>
    </row>
    <row r="18" spans="1:37" ht="20.100000000000001" customHeight="1">
      <c r="B18" s="383" t="s">
        <v>23</v>
      </c>
      <c r="C18" s="393"/>
      <c r="D18" s="26"/>
      <c r="E18" s="26"/>
      <c r="F18" s="26"/>
      <c r="G18" s="26"/>
      <c r="H18" s="26"/>
      <c r="I18" s="26"/>
      <c r="J18" s="26">
        <v>92934.1</v>
      </c>
      <c r="K18" s="26">
        <v>64914.61</v>
      </c>
      <c r="L18" s="26">
        <v>67325.460000000006</v>
      </c>
      <c r="M18" s="26">
        <v>11376.42</v>
      </c>
      <c r="N18" s="26">
        <v>6595.88</v>
      </c>
      <c r="O18" s="26">
        <v>13052.330000000002</v>
      </c>
      <c r="P18" s="66">
        <v>4567.26</v>
      </c>
      <c r="Q18" s="211">
        <f t="shared" si="0"/>
        <v>-0.650080866787769</v>
      </c>
      <c r="S18" s="385"/>
      <c r="T18" s="386"/>
      <c r="U18" s="217">
        <f>L18/L15</f>
        <v>0.46249174630469392</v>
      </c>
      <c r="V18" s="217">
        <f>M18/M15</f>
        <v>0.15625591895649732</v>
      </c>
      <c r="W18" s="217">
        <f>N18/N15</f>
        <v>0.12500447738706325</v>
      </c>
      <c r="X18" s="217">
        <f>O18/O15</f>
        <v>0.17504405830166234</v>
      </c>
      <c r="Y18" s="222">
        <f>P18/P15</f>
        <v>7.3515973723760827E-2</v>
      </c>
    </row>
    <row r="19" spans="1:37" ht="20.100000000000001" customHeight="1">
      <c r="B19" s="383" t="s">
        <v>108</v>
      </c>
      <c r="C19" s="393"/>
      <c r="D19" s="26"/>
      <c r="E19" s="26"/>
      <c r="F19" s="26"/>
      <c r="G19" s="26"/>
      <c r="H19" s="26"/>
      <c r="I19" s="26"/>
      <c r="J19" s="26">
        <v>8698.880000000001</v>
      </c>
      <c r="K19" s="26">
        <v>8795.0300000000007</v>
      </c>
      <c r="L19" s="26">
        <v>14235.53</v>
      </c>
      <c r="M19" s="26">
        <v>13490.48</v>
      </c>
      <c r="N19" s="26">
        <v>68.239999999999995</v>
      </c>
      <c r="O19" s="26">
        <v>97.4</v>
      </c>
      <c r="P19" s="66">
        <v>291.17</v>
      </c>
      <c r="Q19" s="211">
        <f t="shared" si="0"/>
        <v>1.9894250513347023</v>
      </c>
      <c r="S19" s="223"/>
      <c r="T19" s="217"/>
      <c r="U19" s="217">
        <f>L19/L15</f>
        <v>9.779086736686031E-2</v>
      </c>
      <c r="V19" s="217">
        <f>M19/M15</f>
        <v>0.18529267990846399</v>
      </c>
      <c r="W19" s="217">
        <f>N19/N15</f>
        <v>1.2932778547962054E-3</v>
      </c>
      <c r="X19" s="217">
        <f>O19/O15</f>
        <v>1.3062258829329254E-3</v>
      </c>
      <c r="Y19" s="222">
        <f>P19/P15</f>
        <v>4.6867588158211798E-3</v>
      </c>
    </row>
    <row r="20" spans="1:37" ht="20.100000000000001" customHeight="1">
      <c r="B20" s="383" t="s">
        <v>161</v>
      </c>
      <c r="C20" s="393"/>
      <c r="D20" s="26"/>
      <c r="E20" s="26"/>
      <c r="F20" s="26"/>
      <c r="G20" s="26"/>
      <c r="H20" s="26"/>
      <c r="I20" s="26"/>
      <c r="J20" s="26">
        <v>1868.28</v>
      </c>
      <c r="K20" s="26">
        <v>95.9</v>
      </c>
      <c r="L20" s="26"/>
      <c r="M20" s="26"/>
      <c r="N20" s="26"/>
      <c r="O20" s="26">
        <v>770.16</v>
      </c>
      <c r="P20" s="66"/>
      <c r="Q20" s="211">
        <f t="shared" si="0"/>
        <v>-1</v>
      </c>
      <c r="S20" s="223"/>
      <c r="T20" s="217"/>
      <c r="U20" s="217">
        <f>L20/L15</f>
        <v>0</v>
      </c>
      <c r="V20" s="217">
        <f>M20/M15</f>
        <v>0</v>
      </c>
      <c r="W20" s="217">
        <f>N20/N15</f>
        <v>0</v>
      </c>
      <c r="X20" s="217">
        <f>O20/O15</f>
        <v>1.032857213551973E-2</v>
      </c>
      <c r="Y20" s="222">
        <f>P20/P15</f>
        <v>0</v>
      </c>
    </row>
    <row r="21" spans="1:37" ht="20.100000000000001" customHeight="1">
      <c r="B21" s="383" t="s">
        <v>24</v>
      </c>
      <c r="C21" s="393"/>
      <c r="D21" s="26"/>
      <c r="E21" s="26"/>
      <c r="F21" s="26"/>
      <c r="G21" s="26"/>
      <c r="H21" s="26"/>
      <c r="I21" s="26"/>
      <c r="J21" s="26">
        <v>8162.5</v>
      </c>
      <c r="K21" s="26">
        <v>6360.48</v>
      </c>
      <c r="L21" s="26">
        <v>2760.3</v>
      </c>
      <c r="M21" s="26">
        <v>3468.35</v>
      </c>
      <c r="N21" s="26">
        <v>3415.01</v>
      </c>
      <c r="O21" s="26">
        <v>459.36</v>
      </c>
      <c r="P21" s="66">
        <v>1352.67</v>
      </c>
      <c r="Q21" s="211">
        <f t="shared" si="0"/>
        <v>1.944683908045977</v>
      </c>
      <c r="S21" s="223"/>
      <c r="T21" s="217"/>
      <c r="U21" s="217">
        <f>L20/L15</f>
        <v>0</v>
      </c>
      <c r="V21" s="217">
        <f>M20/M15</f>
        <v>0</v>
      </c>
      <c r="W21" s="217">
        <f>N20/N15</f>
        <v>0</v>
      </c>
      <c r="X21" s="217">
        <f>O20/O15</f>
        <v>1.032857213551973E-2</v>
      </c>
      <c r="Y21" s="222">
        <f>P20/P15</f>
        <v>0</v>
      </c>
    </row>
    <row r="22" spans="1:37" ht="20.100000000000001" customHeight="1" thickBot="1">
      <c r="B22" s="383" t="s">
        <v>78</v>
      </c>
      <c r="C22" s="393"/>
      <c r="D22" s="26"/>
      <c r="E22" s="26"/>
      <c r="F22" s="26"/>
      <c r="G22" s="26"/>
      <c r="H22" s="26"/>
      <c r="I22" s="26"/>
      <c r="J22" s="26">
        <v>1515.81</v>
      </c>
      <c r="K22" s="26">
        <v>15.2</v>
      </c>
      <c r="L22" s="26"/>
      <c r="M22" s="26"/>
      <c r="N22" s="26"/>
      <c r="O22" s="26">
        <v>0.4</v>
      </c>
      <c r="P22" s="66"/>
      <c r="Q22" s="211">
        <f t="shared" si="0"/>
        <v>-1</v>
      </c>
      <c r="S22" s="385"/>
      <c r="T22" s="386"/>
      <c r="U22" s="217">
        <f>L22/L15</f>
        <v>0</v>
      </c>
      <c r="V22" s="217">
        <f>M22/M15</f>
        <v>0</v>
      </c>
      <c r="W22" s="217">
        <f>N22/N15</f>
        <v>0</v>
      </c>
      <c r="X22" s="217">
        <f>O22/O15</f>
        <v>5.3643773426403501E-6</v>
      </c>
      <c r="Y22" s="222">
        <f>P22/P15</f>
        <v>0</v>
      </c>
    </row>
    <row r="23" spans="1:37" s="2" customFormat="1" ht="20.100000000000001" customHeight="1" thickBot="1">
      <c r="A23" s="43" t="s">
        <v>170</v>
      </c>
      <c r="B23" s="43"/>
      <c r="C23" s="132">
        <v>1274492.8099999996</v>
      </c>
      <c r="D23" s="138">
        <v>1180829.9300000002</v>
      </c>
      <c r="E23" s="138">
        <v>917060.3899999999</v>
      </c>
      <c r="F23" s="138">
        <v>1211236.8599999999</v>
      </c>
      <c r="G23" s="138">
        <v>1824428.5400000003</v>
      </c>
      <c r="H23" s="138">
        <v>1689414.4000000004</v>
      </c>
      <c r="I23" s="138">
        <v>1353740.15</v>
      </c>
      <c r="J23" s="138">
        <v>1462829.1199999999</v>
      </c>
      <c r="K23" s="138">
        <v>1395170.2900000003</v>
      </c>
      <c r="L23" s="138">
        <v>2184660.98</v>
      </c>
      <c r="M23" s="138">
        <v>2103886.35</v>
      </c>
      <c r="N23" s="138">
        <v>2211968.31</v>
      </c>
      <c r="O23" s="138">
        <v>2257810.6099999994</v>
      </c>
      <c r="P23" s="163">
        <v>2264827.8800000004</v>
      </c>
      <c r="Q23" s="24">
        <f t="shared" si="0"/>
        <v>3.1079976189858334E-3</v>
      </c>
      <c r="S23" s="296">
        <f>C23/C31</f>
        <v>0.738785818684776</v>
      </c>
      <c r="T23" s="214">
        <f>H23/H31</f>
        <v>0.81697983968307308</v>
      </c>
      <c r="U23" s="214">
        <f>L23/L31</f>
        <v>0.78875559089295699</v>
      </c>
      <c r="V23" s="214">
        <f>M23/M31</f>
        <v>0.79463985482505328</v>
      </c>
      <c r="W23" s="214">
        <f>N23/N31</f>
        <v>0.78259362794011345</v>
      </c>
      <c r="X23" s="214">
        <f t="shared" ref="X23" si="1">O23/O31</f>
        <v>0.79163896369904652</v>
      </c>
      <c r="Y23" s="215">
        <f>P23/P31</f>
        <v>0.79272195836594883</v>
      </c>
    </row>
    <row r="24" spans="1:37" ht="20.100000000000001" customHeight="1">
      <c r="B24" s="383" t="s">
        <v>76</v>
      </c>
      <c r="C24" s="25">
        <v>8050.08</v>
      </c>
      <c r="D24" s="26"/>
      <c r="E24" s="26">
        <v>3408.99</v>
      </c>
      <c r="F24" s="26">
        <v>39114.15</v>
      </c>
      <c r="G24" s="26">
        <v>4894.3500000000004</v>
      </c>
      <c r="H24" s="26">
        <v>14265.76</v>
      </c>
      <c r="I24" s="26">
        <v>3112.58</v>
      </c>
      <c r="J24" s="26"/>
      <c r="K24" s="26">
        <v>3457.24</v>
      </c>
      <c r="L24" s="26">
        <v>6951.26</v>
      </c>
      <c r="M24" s="26">
        <v>5285.16</v>
      </c>
      <c r="N24" s="26">
        <v>2008.87</v>
      </c>
      <c r="O24" s="26">
        <v>650.63</v>
      </c>
      <c r="P24" s="66"/>
      <c r="Q24" s="435">
        <f t="shared" si="0"/>
        <v>-1</v>
      </c>
      <c r="S24" s="223">
        <f>C24/C23</f>
        <v>6.3163008349964743E-3</v>
      </c>
      <c r="T24" s="217">
        <f>H24/H23</f>
        <v>8.4442040981774491E-3</v>
      </c>
      <c r="U24" s="217">
        <f>L24/L23</f>
        <v>3.1818483799715231E-3</v>
      </c>
      <c r="V24" s="217">
        <f>M24/M23</f>
        <v>2.5120938685685183E-3</v>
      </c>
      <c r="W24" s="217">
        <f>N24/N23</f>
        <v>9.0818208873887519E-4</v>
      </c>
      <c r="X24" s="217">
        <f>O24/O23</f>
        <v>2.8816854572226506E-4</v>
      </c>
      <c r="Y24" s="222">
        <f>P24/P23</f>
        <v>0</v>
      </c>
    </row>
    <row r="25" spans="1:37" ht="20.100000000000001" customHeight="1">
      <c r="B25" s="383" t="s">
        <v>77</v>
      </c>
      <c r="C25" s="25">
        <v>97620.85</v>
      </c>
      <c r="D25" s="26">
        <v>52899.21</v>
      </c>
      <c r="E25" s="26">
        <v>52750.36</v>
      </c>
      <c r="F25" s="26">
        <v>46390.91</v>
      </c>
      <c r="G25" s="26">
        <v>68077.19</v>
      </c>
      <c r="H25" s="26">
        <v>76751.600000000006</v>
      </c>
      <c r="I25" s="26">
        <v>67412.19</v>
      </c>
      <c r="J25" s="26">
        <v>14984.039999999999</v>
      </c>
      <c r="K25" s="26">
        <v>30394.989999999998</v>
      </c>
      <c r="L25" s="26">
        <v>44026.78</v>
      </c>
      <c r="M25" s="26">
        <v>35307.35</v>
      </c>
      <c r="N25" s="26">
        <v>34558.61</v>
      </c>
      <c r="O25" s="26">
        <v>139572.98000000001</v>
      </c>
      <c r="P25" s="66">
        <v>152560.84</v>
      </c>
      <c r="Q25" s="211">
        <f t="shared" si="0"/>
        <v>9.3054257349810723E-2</v>
      </c>
      <c r="S25" s="223">
        <f>C25/C23</f>
        <v>7.6595842074621071E-2</v>
      </c>
      <c r="T25" s="217">
        <f>H25/H23</f>
        <v>4.5430890135658833E-2</v>
      </c>
      <c r="U25" s="217">
        <f>L25/L23</f>
        <v>2.015268291192714E-2</v>
      </c>
      <c r="V25" s="217">
        <f>M25/M23</f>
        <v>1.6781966383307728E-2</v>
      </c>
      <c r="W25" s="217">
        <f>N25/N23</f>
        <v>1.5623465238523241E-2</v>
      </c>
      <c r="X25" s="217">
        <f>O25/O23</f>
        <v>6.1817842197136298E-2</v>
      </c>
      <c r="Y25" s="222">
        <f>P25/P23</f>
        <v>6.73608980829042E-2</v>
      </c>
    </row>
    <row r="26" spans="1:37" ht="20.100000000000001" customHeight="1">
      <c r="B26" s="383" t="s">
        <v>23</v>
      </c>
      <c r="C26" s="25">
        <v>1061139.44</v>
      </c>
      <c r="D26" s="26">
        <v>1053297</v>
      </c>
      <c r="E26" s="26">
        <v>772212.51</v>
      </c>
      <c r="F26" s="26">
        <v>1050488.74</v>
      </c>
      <c r="G26" s="26">
        <v>1633340.8900000001</v>
      </c>
      <c r="H26" s="26">
        <v>1455505.1400000001</v>
      </c>
      <c r="I26" s="26">
        <v>1115887.51</v>
      </c>
      <c r="J26" s="26">
        <v>1280011.95</v>
      </c>
      <c r="K26" s="26">
        <v>1228761.71</v>
      </c>
      <c r="L26" s="26">
        <v>1982510.65</v>
      </c>
      <c r="M26" s="26">
        <v>1897617.38</v>
      </c>
      <c r="N26" s="26">
        <v>2005258.95</v>
      </c>
      <c r="O26" s="26">
        <v>1973309.52</v>
      </c>
      <c r="P26" s="66">
        <v>1883836.4700000002</v>
      </c>
      <c r="Q26" s="211">
        <f t="shared" si="0"/>
        <v>-4.5341619798195579E-2</v>
      </c>
      <c r="S26" s="223">
        <f>C26/C23</f>
        <v>0.83259743144412113</v>
      </c>
      <c r="T26" s="217">
        <f>H26/H23</f>
        <v>0.86154417767482028</v>
      </c>
      <c r="U26" s="217">
        <f>L26/L23</f>
        <v>0.90746832947966138</v>
      </c>
      <c r="V26" s="217">
        <f>M26/M23</f>
        <v>0.90195812145461174</v>
      </c>
      <c r="W26" s="217">
        <f>N26/N23</f>
        <v>0.9065495834341315</v>
      </c>
      <c r="X26" s="217">
        <f>O26/O23</f>
        <v>0.8739924913365521</v>
      </c>
      <c r="Y26" s="222">
        <f>P26/P23</f>
        <v>0.8317790886608124</v>
      </c>
    </row>
    <row r="27" spans="1:37" ht="20.100000000000001" customHeight="1">
      <c r="B27" s="383" t="s">
        <v>108</v>
      </c>
      <c r="C27" s="25">
        <v>8111.41</v>
      </c>
      <c r="D27" s="26">
        <v>42768.119999999995</v>
      </c>
      <c r="E27" s="26">
        <v>46099.58</v>
      </c>
      <c r="F27" s="26">
        <v>35942.42</v>
      </c>
      <c r="G27" s="26">
        <v>30762.85</v>
      </c>
      <c r="H27" s="26">
        <v>28570.82</v>
      </c>
      <c r="I27" s="26">
        <v>66527.44</v>
      </c>
      <c r="J27" s="26">
        <v>99775.34</v>
      </c>
      <c r="K27" s="26">
        <v>44538.869999999995</v>
      </c>
      <c r="L27" s="26">
        <v>90868.42</v>
      </c>
      <c r="M27" s="26">
        <v>88627.56</v>
      </c>
      <c r="N27" s="26">
        <v>125174.68</v>
      </c>
      <c r="O27" s="26">
        <v>69207.58</v>
      </c>
      <c r="P27" s="66">
        <v>170529.88</v>
      </c>
      <c r="Q27" s="211">
        <f t="shared" si="0"/>
        <v>1.4640347198962889</v>
      </c>
      <c r="S27" s="223">
        <f>C27/C23</f>
        <v>6.3644219381669186E-3</v>
      </c>
      <c r="T27" s="217">
        <f>H27/H23</f>
        <v>1.6911670694886933E-2</v>
      </c>
      <c r="U27" s="217">
        <f>L27/L23</f>
        <v>4.1593831185651513E-2</v>
      </c>
      <c r="V27" s="217">
        <f>M27/M23</f>
        <v>4.2125640484335092E-2</v>
      </c>
      <c r="W27" s="217">
        <f>N27/N23</f>
        <v>5.6589725736170236E-2</v>
      </c>
      <c r="X27" s="217">
        <f>O27/O23</f>
        <v>3.0652517838951968E-2</v>
      </c>
      <c r="Y27" s="222">
        <f>P27/P23</f>
        <v>7.5294851986721381E-2</v>
      </c>
    </row>
    <row r="28" spans="1:37" ht="20.100000000000001" customHeight="1">
      <c r="B28" s="383" t="s">
        <v>161</v>
      </c>
      <c r="C28" s="25">
        <v>44440.39</v>
      </c>
      <c r="D28" s="26">
        <v>41.08</v>
      </c>
      <c r="E28" s="26">
        <v>42.49</v>
      </c>
      <c r="F28" s="26">
        <v>189.19000000000003</v>
      </c>
      <c r="G28" s="26">
        <v>14883.08</v>
      </c>
      <c r="H28" s="26">
        <v>10584.09</v>
      </c>
      <c r="I28" s="26">
        <v>6334.9</v>
      </c>
      <c r="J28" s="26">
        <v>4336.71</v>
      </c>
      <c r="K28" s="26">
        <v>3017.1200000000003</v>
      </c>
      <c r="L28" s="26">
        <v>2896.16</v>
      </c>
      <c r="M28" s="26">
        <v>2546.44</v>
      </c>
      <c r="N28" s="26">
        <v>6398.43</v>
      </c>
      <c r="O28" s="26">
        <v>2336.5300000000002</v>
      </c>
      <c r="P28" s="66">
        <v>959.73</v>
      </c>
      <c r="Q28" s="211">
        <f t="shared" si="0"/>
        <v>-0.58924987053451061</v>
      </c>
      <c r="S28" s="223">
        <f>C28/C23</f>
        <v>3.4869078625873157E-2</v>
      </c>
      <c r="T28" s="217">
        <f>H28/H23</f>
        <v>6.2649460073265608E-3</v>
      </c>
      <c r="U28" s="217">
        <f>L28/L23</f>
        <v>1.325679373831266E-3</v>
      </c>
      <c r="V28" s="217">
        <f>M28/M23</f>
        <v>1.2103505495912362E-3</v>
      </c>
      <c r="W28" s="217">
        <f>N28/N23</f>
        <v>2.892640898639276E-3</v>
      </c>
      <c r="X28" s="217">
        <f>O28/O23</f>
        <v>1.0348653645488896E-3</v>
      </c>
      <c r="Y28" s="222">
        <f>P28/P23</f>
        <v>4.2375405587112422E-4</v>
      </c>
    </row>
    <row r="29" spans="1:37" s="2" customFormat="1" ht="20.100000000000001" customHeight="1">
      <c r="B29" s="383" t="s">
        <v>24</v>
      </c>
      <c r="C29" s="25">
        <v>4.16</v>
      </c>
      <c r="D29" s="26"/>
      <c r="E29" s="26"/>
      <c r="F29" s="26"/>
      <c r="G29" s="26"/>
      <c r="H29" s="26">
        <v>15033.33</v>
      </c>
      <c r="I29" s="26"/>
      <c r="J29" s="26">
        <v>500.9</v>
      </c>
      <c r="K29" s="26">
        <v>0.05</v>
      </c>
      <c r="L29" s="26"/>
      <c r="M29" s="26"/>
      <c r="N29" s="26"/>
      <c r="O29" s="26">
        <v>263.8</v>
      </c>
      <c r="P29" s="66"/>
      <c r="Q29" s="211">
        <f t="shared" si="0"/>
        <v>-1</v>
      </c>
      <c r="S29" s="223">
        <f>C29/C23</f>
        <v>3.264043521751999E-6</v>
      </c>
      <c r="T29" s="217">
        <f>H29/H23</f>
        <v>8.8985449632724787E-3</v>
      </c>
      <c r="U29" s="217">
        <f>L29/L23</f>
        <v>0</v>
      </c>
      <c r="V29" s="217">
        <f>M29/M23</f>
        <v>0</v>
      </c>
      <c r="W29" s="217">
        <f>N29/N23</f>
        <v>0</v>
      </c>
      <c r="X29" s="217">
        <f>O29/O23</f>
        <v>1.1683885213029453E-4</v>
      </c>
      <c r="Y29" s="222">
        <f>P29/P23</f>
        <v>0</v>
      </c>
      <c r="AA29"/>
      <c r="AB29"/>
      <c r="AC29"/>
      <c r="AD29"/>
      <c r="AE29"/>
      <c r="AF29"/>
      <c r="AG29"/>
      <c r="AH29"/>
      <c r="AI29"/>
      <c r="AJ29"/>
      <c r="AK29"/>
    </row>
    <row r="30" spans="1:37" ht="20.100000000000001" customHeight="1" thickBot="1">
      <c r="B30" s="383" t="s">
        <v>78</v>
      </c>
      <c r="C30" s="25">
        <v>55126.48</v>
      </c>
      <c r="D30" s="26">
        <v>31824.520000000004</v>
      </c>
      <c r="E30" s="26">
        <v>42546.46</v>
      </c>
      <c r="F30" s="26">
        <v>39111.450000000004</v>
      </c>
      <c r="G30" s="26">
        <v>72470.180000000008</v>
      </c>
      <c r="H30" s="26">
        <v>88703.66</v>
      </c>
      <c r="I30" s="26">
        <v>94465.53</v>
      </c>
      <c r="J30" s="26">
        <v>63220.180000000008</v>
      </c>
      <c r="K30" s="26">
        <v>85000.31</v>
      </c>
      <c r="L30" s="26">
        <v>57407.71</v>
      </c>
      <c r="M30" s="26">
        <v>74502.459999999992</v>
      </c>
      <c r="N30" s="26">
        <v>38568.769999999997</v>
      </c>
      <c r="O30" s="26">
        <v>72469.569999999992</v>
      </c>
      <c r="P30" s="66">
        <v>56940.960000000006</v>
      </c>
      <c r="Q30" s="211">
        <f t="shared" si="0"/>
        <v>-0.21427766164474257</v>
      </c>
      <c r="R30" s="8"/>
      <c r="S30" s="223">
        <f>C30/C23</f>
        <v>4.3253661038699792E-2</v>
      </c>
      <c r="T30" s="217">
        <f>H30/H23</f>
        <v>5.2505566425857374E-2</v>
      </c>
      <c r="U30" s="217">
        <f>L30/L23</f>
        <v>2.627762866895714E-2</v>
      </c>
      <c r="V30" s="217">
        <f>M30/M23</f>
        <v>3.5411827259585568E-2</v>
      </c>
      <c r="W30" s="217">
        <f>N30/N23</f>
        <v>1.7436402603796794E-2</v>
      </c>
      <c r="X30" s="217">
        <f>O30/O23</f>
        <v>3.2097275864958405E-2</v>
      </c>
      <c r="Y30" s="222">
        <f>P30/P23</f>
        <v>2.5141407213690781E-2</v>
      </c>
    </row>
    <row r="31" spans="1:37" ht="20.100000000000001" customHeight="1" thickBot="1">
      <c r="A31" s="397" t="s">
        <v>163</v>
      </c>
      <c r="B31" s="397"/>
      <c r="C31" s="421">
        <v>1725118.1299999997</v>
      </c>
      <c r="D31" s="422">
        <v>1546577.04</v>
      </c>
      <c r="E31" s="422">
        <v>1208004.1100000001</v>
      </c>
      <c r="F31" s="422">
        <v>1514791.6899999997</v>
      </c>
      <c r="G31" s="422">
        <v>2213564.7300000004</v>
      </c>
      <c r="H31" s="423">
        <v>2067877.7100000002</v>
      </c>
      <c r="I31" s="422">
        <v>1713636.2</v>
      </c>
      <c r="J31" s="422">
        <v>2044976.21</v>
      </c>
      <c r="K31" s="422">
        <v>1927753.1300000001</v>
      </c>
      <c r="L31" s="423">
        <v>2769756.5700000003</v>
      </c>
      <c r="M31" s="422">
        <v>2647597.3199999998</v>
      </c>
      <c r="N31" s="422">
        <v>2826458.3700000006</v>
      </c>
      <c r="O31" s="422">
        <v>2852071.0999999996</v>
      </c>
      <c r="P31" s="438">
        <v>2857026.8000000003</v>
      </c>
      <c r="Q31" s="436">
        <f t="shared" si="0"/>
        <v>1.7375794032626511E-3</v>
      </c>
      <c r="R31" s="8"/>
      <c r="S31" s="331">
        <f>S6+S15+S23</f>
        <v>1</v>
      </c>
      <c r="T31" s="331">
        <f t="shared" ref="T31:Y31" si="2">T6+T15+T23</f>
        <v>1</v>
      </c>
      <c r="U31" s="331">
        <f t="shared" si="2"/>
        <v>0.99999999999999989</v>
      </c>
      <c r="V31" s="331">
        <f t="shared" si="2"/>
        <v>1</v>
      </c>
      <c r="W31" s="331">
        <f t="shared" ref="W31" si="3">W6+W15+W23</f>
        <v>0.99999999999999978</v>
      </c>
      <c r="X31" s="331">
        <f t="shared" si="2"/>
        <v>0.99999999999999989</v>
      </c>
      <c r="Y31" s="400">
        <f t="shared" si="2"/>
        <v>1</v>
      </c>
    </row>
    <row r="32" spans="1:37" ht="20.100000000000001" customHeight="1">
      <c r="B32" s="383" t="s">
        <v>76</v>
      </c>
      <c r="C32" s="25">
        <f>C7+C16+C24</f>
        <v>39780.32</v>
      </c>
      <c r="D32" s="26">
        <f t="shared" ref="D32:P32" si="4">D7+D16+D24</f>
        <v>2288.04</v>
      </c>
      <c r="E32" s="26">
        <f t="shared" si="4"/>
        <v>6754.09</v>
      </c>
      <c r="F32" s="26">
        <f t="shared" si="4"/>
        <v>46176.51</v>
      </c>
      <c r="G32" s="26">
        <f t="shared" si="4"/>
        <v>23698.47</v>
      </c>
      <c r="H32" s="26">
        <f t="shared" si="4"/>
        <v>28954.079999999998</v>
      </c>
      <c r="I32" s="26">
        <f t="shared" si="4"/>
        <v>14808.69</v>
      </c>
      <c r="J32" s="26">
        <f t="shared" si="4"/>
        <v>11697.659999999998</v>
      </c>
      <c r="K32" s="26">
        <f t="shared" si="4"/>
        <v>29028.989999999998</v>
      </c>
      <c r="L32" s="26">
        <f t="shared" si="4"/>
        <v>29208.659999999989</v>
      </c>
      <c r="M32" s="26">
        <f t="shared" si="4"/>
        <v>33909.050000000003</v>
      </c>
      <c r="N32" s="26"/>
      <c r="O32" s="26">
        <f t="shared" si="4"/>
        <v>20986.2</v>
      </c>
      <c r="P32" s="66">
        <f t="shared" si="4"/>
        <v>8139.1900000000005</v>
      </c>
      <c r="Q32" s="435">
        <f t="shared" si="0"/>
        <v>-0.61216466058648067</v>
      </c>
      <c r="R32" s="8"/>
      <c r="S32" s="223">
        <f>C32/C31</f>
        <v>2.3059475932816268E-2</v>
      </c>
      <c r="T32" s="217">
        <f>H32/H31</f>
        <v>1.4001833793159845E-2</v>
      </c>
      <c r="U32" s="217">
        <f>L32/L31</f>
        <v>1.0545569353049674E-2</v>
      </c>
      <c r="V32" s="217">
        <f>M32/M31</f>
        <v>1.2807480104262987E-2</v>
      </c>
      <c r="W32" s="217">
        <f>N32/N31</f>
        <v>0</v>
      </c>
      <c r="X32" s="217">
        <f>O32/O31</f>
        <v>7.3582317074774202E-3</v>
      </c>
      <c r="Y32" s="222">
        <f>P32/P31</f>
        <v>2.8488322195647587E-3</v>
      </c>
    </row>
    <row r="33" spans="1:25" ht="20.100000000000001" customHeight="1">
      <c r="B33" s="383" t="s">
        <v>77</v>
      </c>
      <c r="C33" s="25">
        <f>C8+C17+C25</f>
        <v>202534.51</v>
      </c>
      <c r="D33" s="26">
        <f t="shared" ref="D33:P33" si="5">D8+D17+D25</f>
        <v>132451.91</v>
      </c>
      <c r="E33" s="26">
        <f t="shared" si="5"/>
        <v>89958.459999999992</v>
      </c>
      <c r="F33" s="26">
        <f t="shared" si="5"/>
        <v>70326.73000000001</v>
      </c>
      <c r="G33" s="26">
        <f t="shared" si="5"/>
        <v>76994.98</v>
      </c>
      <c r="H33" s="26">
        <f t="shared" si="5"/>
        <v>78751.290000000008</v>
      </c>
      <c r="I33" s="26">
        <f t="shared" si="5"/>
        <v>67430.33</v>
      </c>
      <c r="J33" s="26">
        <f t="shared" si="5"/>
        <v>63901.329999999994</v>
      </c>
      <c r="K33" s="26">
        <f t="shared" si="5"/>
        <v>83942.489999999991</v>
      </c>
      <c r="L33" s="26">
        <f t="shared" si="5"/>
        <v>103101.76999999999</v>
      </c>
      <c r="M33" s="26">
        <f t="shared" si="5"/>
        <v>69338.16</v>
      </c>
      <c r="N33" s="26"/>
      <c r="O33" s="26">
        <f t="shared" si="5"/>
        <v>186603.87</v>
      </c>
      <c r="P33" s="66">
        <f t="shared" si="5"/>
        <v>206683.87</v>
      </c>
      <c r="Q33" s="211">
        <f t="shared" si="0"/>
        <v>0.10760762893073976</v>
      </c>
      <c r="S33" s="223">
        <f>C33/C31</f>
        <v>0.11740327023286229</v>
      </c>
      <c r="T33" s="217">
        <f>H33/H31</f>
        <v>3.8083146609283774E-2</v>
      </c>
      <c r="U33" s="217">
        <f>L33/L31</f>
        <v>3.7224126884190398E-2</v>
      </c>
      <c r="V33" s="217">
        <f>M33/M31</f>
        <v>2.6189088301388674E-2</v>
      </c>
      <c r="W33" s="217">
        <f>N33/N31</f>
        <v>0</v>
      </c>
      <c r="X33" s="217">
        <f>O33/O31</f>
        <v>6.5427495829258955E-2</v>
      </c>
      <c r="Y33" s="222">
        <f>P33/P31</f>
        <v>7.2342293043943434E-2</v>
      </c>
    </row>
    <row r="34" spans="1:25" ht="20.100000000000001" customHeight="1">
      <c r="B34" s="383" t="s">
        <v>23</v>
      </c>
      <c r="C34" s="25">
        <f>C9+C18+C26</f>
        <v>1312750.02</v>
      </c>
      <c r="D34" s="26">
        <f t="shared" ref="D34:P34" si="6">D9+D18+D26</f>
        <v>1249568.1400000001</v>
      </c>
      <c r="E34" s="26">
        <f t="shared" si="6"/>
        <v>994308.85</v>
      </c>
      <c r="F34" s="26">
        <f t="shared" si="6"/>
        <v>1280340.68</v>
      </c>
      <c r="G34" s="26">
        <f t="shared" si="6"/>
        <v>1936170.07</v>
      </c>
      <c r="H34" s="26">
        <f t="shared" si="6"/>
        <v>1749655.7100000002</v>
      </c>
      <c r="I34" s="26">
        <f t="shared" si="6"/>
        <v>1375630.22</v>
      </c>
      <c r="J34" s="26">
        <f t="shared" si="6"/>
        <v>1654319.33</v>
      </c>
      <c r="K34" s="26">
        <f t="shared" si="6"/>
        <v>1527603.38</v>
      </c>
      <c r="L34" s="26">
        <f t="shared" si="6"/>
        <v>2355724.87</v>
      </c>
      <c r="M34" s="26">
        <f t="shared" si="6"/>
        <v>2246942.4899999998</v>
      </c>
      <c r="N34" s="26"/>
      <c r="O34" s="26">
        <f t="shared" si="6"/>
        <v>2380996.58</v>
      </c>
      <c r="P34" s="66">
        <f t="shared" si="6"/>
        <v>2253571.58</v>
      </c>
      <c r="Q34" s="211">
        <f t="shared" si="0"/>
        <v>-5.3517506522415915E-2</v>
      </c>
      <c r="S34" s="223">
        <f>C34/C31</f>
        <v>0.76096239276089472</v>
      </c>
      <c r="T34" s="217">
        <f>H34/H31</f>
        <v>0.84611178965703926</v>
      </c>
      <c r="U34" s="217">
        <f>L34/L31</f>
        <v>0.85051693550094187</v>
      </c>
      <c r="V34" s="217">
        <f>M34/M31</f>
        <v>0.84867229356464213</v>
      </c>
      <c r="W34" s="217">
        <f>N34/N31</f>
        <v>0</v>
      </c>
      <c r="X34" s="217">
        <f>O34/O31</f>
        <v>0.83483072353981647</v>
      </c>
      <c r="Y34" s="222">
        <f>P34/P31</f>
        <v>0.78878209332863092</v>
      </c>
    </row>
    <row r="35" spans="1:25" ht="20.100000000000001" customHeight="1">
      <c r="B35" s="383" t="s">
        <v>108</v>
      </c>
      <c r="C35" s="25">
        <f>C19+C27+C10</f>
        <v>19126.019999999997</v>
      </c>
      <c r="D35" s="26">
        <f t="shared" ref="D35:P35" si="7">D19+D27+D10</f>
        <v>60711.53</v>
      </c>
      <c r="E35" s="26">
        <f t="shared" si="7"/>
        <v>53517.270000000004</v>
      </c>
      <c r="F35" s="26">
        <f t="shared" si="7"/>
        <v>37549.35</v>
      </c>
      <c r="G35" s="26">
        <f t="shared" si="7"/>
        <v>34780.83</v>
      </c>
      <c r="H35" s="26">
        <f t="shared" si="7"/>
        <v>31573.54</v>
      </c>
      <c r="I35" s="26">
        <f t="shared" si="7"/>
        <v>69081.210000000006</v>
      </c>
      <c r="J35" s="26">
        <f t="shared" si="7"/>
        <v>113222.89</v>
      </c>
      <c r="K35" s="26">
        <f t="shared" si="7"/>
        <v>58306.139999999992</v>
      </c>
      <c r="L35" s="26">
        <f t="shared" si="7"/>
        <v>110410.75</v>
      </c>
      <c r="M35" s="26">
        <f t="shared" si="7"/>
        <v>105821.59999999999</v>
      </c>
      <c r="N35" s="26"/>
      <c r="O35" s="26">
        <f t="shared" si="7"/>
        <v>73183.03</v>
      </c>
      <c r="P35" s="66">
        <f t="shared" si="7"/>
        <v>217103.85</v>
      </c>
      <c r="Q35" s="211">
        <f t="shared" si="0"/>
        <v>1.9665873358892083</v>
      </c>
      <c r="S35" s="223">
        <f>C35/C31</f>
        <v>1.108678858995007E-2</v>
      </c>
      <c r="T35" s="217">
        <f>H35/H31</f>
        <v>1.5268572143949459E-2</v>
      </c>
      <c r="U35" s="217">
        <f>L35/L31</f>
        <v>3.9862979727492802E-2</v>
      </c>
      <c r="V35" s="217">
        <f>M35/M31</f>
        <v>3.9968917931976149E-2</v>
      </c>
      <c r="W35" s="217">
        <f>N35/N31</f>
        <v>0</v>
      </c>
      <c r="X35" s="217">
        <f>O35/O31</f>
        <v>2.5659609257286751E-2</v>
      </c>
      <c r="Y35" s="222">
        <f>P35/P31</f>
        <v>7.5989434190816829E-2</v>
      </c>
    </row>
    <row r="36" spans="1:25" ht="20.100000000000001" customHeight="1">
      <c r="B36" s="383" t="s">
        <v>161</v>
      </c>
      <c r="C36" s="25">
        <f>C11+C20+C28</f>
        <v>45750.52</v>
      </c>
      <c r="D36" s="26">
        <f t="shared" ref="D36:P36" si="8">D11+D20+D28</f>
        <v>1850.61</v>
      </c>
      <c r="E36" s="26">
        <f t="shared" si="8"/>
        <v>1391.5700000000002</v>
      </c>
      <c r="F36" s="26">
        <f t="shared" si="8"/>
        <v>1393.8799999999999</v>
      </c>
      <c r="G36" s="26">
        <f t="shared" si="8"/>
        <v>15864.55</v>
      </c>
      <c r="H36" s="26">
        <f t="shared" si="8"/>
        <v>11627.67</v>
      </c>
      <c r="I36" s="26">
        <f t="shared" si="8"/>
        <v>7376.03</v>
      </c>
      <c r="J36" s="26">
        <f t="shared" si="8"/>
        <v>6915.7199999999993</v>
      </c>
      <c r="K36" s="26">
        <f t="shared" si="8"/>
        <v>3209.9100000000003</v>
      </c>
      <c r="L36" s="26">
        <f t="shared" si="8"/>
        <v>3894.92</v>
      </c>
      <c r="M36" s="26">
        <f t="shared" si="8"/>
        <v>8625.5</v>
      </c>
      <c r="N36" s="26"/>
      <c r="O36" s="26">
        <f t="shared" si="8"/>
        <v>3671.9300000000003</v>
      </c>
      <c r="P36" s="66">
        <f t="shared" si="8"/>
        <v>1171.24</v>
      </c>
      <c r="Q36" s="211">
        <f t="shared" si="0"/>
        <v>-0.68102877778171156</v>
      </c>
      <c r="S36" s="223">
        <f>C36/C31</f>
        <v>2.6520224443992137E-2</v>
      </c>
      <c r="T36" s="217">
        <f>H36/H31</f>
        <v>5.6229969227725753E-3</v>
      </c>
      <c r="U36" s="217">
        <f>L36/L31</f>
        <v>1.4062318841254701E-3</v>
      </c>
      <c r="V36" s="217">
        <f>M36/M31</f>
        <v>3.2578594693546525E-3</v>
      </c>
      <c r="W36" s="217">
        <f>N36/N31</f>
        <v>0</v>
      </c>
      <c r="X36" s="217">
        <f>O36/O31</f>
        <v>1.2874608911397759E-3</v>
      </c>
      <c r="Y36" s="222">
        <f>P36/P31</f>
        <v>4.0995065219549213E-4</v>
      </c>
    </row>
    <row r="37" spans="1:25" ht="20.100000000000001" customHeight="1">
      <c r="B37" s="383" t="s">
        <v>24</v>
      </c>
      <c r="C37" s="25">
        <f>C12+C21+C29</f>
        <v>2114.3399999999997</v>
      </c>
      <c r="D37" s="26">
        <f t="shared" ref="D37:P37" si="9">D12+D21+D29</f>
        <v>0.5</v>
      </c>
      <c r="E37" s="26">
        <f t="shared" si="9"/>
        <v>0.54</v>
      </c>
      <c r="F37" s="26">
        <f t="shared" si="9"/>
        <v>0.12</v>
      </c>
      <c r="G37" s="26">
        <f t="shared" si="9"/>
        <v>2.63</v>
      </c>
      <c r="H37" s="26">
        <f t="shared" si="9"/>
        <v>15033.34</v>
      </c>
      <c r="I37" s="26">
        <f t="shared" si="9"/>
        <v>0.61</v>
      </c>
      <c r="J37" s="26">
        <f t="shared" si="9"/>
        <v>8663.5499999999993</v>
      </c>
      <c r="K37" s="26">
        <f t="shared" si="9"/>
        <v>6374.99</v>
      </c>
      <c r="L37" s="26">
        <f t="shared" si="9"/>
        <v>2760.8500000000004</v>
      </c>
      <c r="M37" s="26">
        <f t="shared" si="9"/>
        <v>3468.35</v>
      </c>
      <c r="N37" s="26"/>
      <c r="O37" s="26">
        <f t="shared" si="9"/>
        <v>1830.49</v>
      </c>
      <c r="P37" s="66">
        <f t="shared" si="9"/>
        <v>2413.5100000000002</v>
      </c>
      <c r="Q37" s="211">
        <f t="shared" si="0"/>
        <v>0.31850488120667153</v>
      </c>
      <c r="S37" s="223">
        <f>C37/C31</f>
        <v>1.2256204159189956E-3</v>
      </c>
      <c r="T37" s="217">
        <f>H37/H31</f>
        <v>7.2699366733828758E-3</v>
      </c>
      <c r="U37" s="217">
        <f>L37/L31</f>
        <v>9.9678434917477255E-4</v>
      </c>
      <c r="V37" s="217">
        <f>M37/M31</f>
        <v>1.309999059826817E-3</v>
      </c>
      <c r="W37" s="217">
        <f>N37/N31</f>
        <v>0</v>
      </c>
      <c r="X37" s="217">
        <f>O37/O31</f>
        <v>6.4181078795686418E-4</v>
      </c>
      <c r="Y37" s="222">
        <f>P37/P31</f>
        <v>8.4476281426551546E-4</v>
      </c>
    </row>
    <row r="38" spans="1:25" ht="20.100000000000001" customHeight="1">
      <c r="B38" s="383" t="s">
        <v>25</v>
      </c>
      <c r="C38" s="25">
        <f>C13</f>
        <v>9644.0400000000009</v>
      </c>
      <c r="D38" s="26">
        <f t="shared" ref="D38:P38" si="10">D13</f>
        <v>7120.33</v>
      </c>
      <c r="E38" s="26">
        <f t="shared" si="10"/>
        <v>5202.24</v>
      </c>
      <c r="F38" s="26">
        <f t="shared" si="10"/>
        <v>5250.0199999999995</v>
      </c>
      <c r="G38" s="26">
        <f t="shared" si="10"/>
        <v>9737.19</v>
      </c>
      <c r="H38" s="26">
        <f t="shared" si="10"/>
        <v>8283.2899999999991</v>
      </c>
      <c r="I38" s="26">
        <f t="shared" si="10"/>
        <v>13793.77</v>
      </c>
      <c r="J38" s="26">
        <f t="shared" si="10"/>
        <v>10000.6</v>
      </c>
      <c r="K38" s="26">
        <f t="shared" si="10"/>
        <v>8324.630000000001</v>
      </c>
      <c r="L38" s="26">
        <f t="shared" si="10"/>
        <v>7607.01</v>
      </c>
      <c r="M38" s="26">
        <f t="shared" si="10"/>
        <v>11657.730000000001</v>
      </c>
      <c r="N38" s="26"/>
      <c r="O38" s="26">
        <f t="shared" si="10"/>
        <v>18719.05</v>
      </c>
      <c r="P38" s="66">
        <f t="shared" si="10"/>
        <v>17253.27</v>
      </c>
      <c r="Q38" s="211">
        <f t="shared" si="0"/>
        <v>-7.8304187445409831E-2</v>
      </c>
      <c r="S38" s="223">
        <f>C38/C31</f>
        <v>5.5903649914107638E-3</v>
      </c>
      <c r="T38" s="217">
        <f>H38/H31</f>
        <v>4.0056962556069128E-3</v>
      </c>
      <c r="U38" s="217">
        <f>L38/L31</f>
        <v>2.7464543571783999E-3</v>
      </c>
      <c r="V38" s="217">
        <f>M38/M31</f>
        <v>4.4031355946530428E-3</v>
      </c>
      <c r="W38" s="217">
        <f>N38/N31</f>
        <v>0</v>
      </c>
      <c r="X38" s="217">
        <f>O38/O31</f>
        <v>6.5633181444880537E-3</v>
      </c>
      <c r="Y38" s="222">
        <f>P38/P31</f>
        <v>6.0388897997036639E-3</v>
      </c>
    </row>
    <row r="39" spans="1:25" ht="20.100000000000001" customHeight="1" thickBot="1">
      <c r="A39" s="15"/>
      <c r="B39" s="388" t="s">
        <v>78</v>
      </c>
      <c r="C39" s="29">
        <f>C14+C30+C22</f>
        <v>93418.36</v>
      </c>
      <c r="D39" s="30">
        <f t="shared" ref="D39:P39" si="11">D14+D30+D22</f>
        <v>92585.98000000001</v>
      </c>
      <c r="E39" s="30">
        <f t="shared" si="11"/>
        <v>56871.09</v>
      </c>
      <c r="F39" s="30">
        <f t="shared" si="11"/>
        <v>73754.400000000009</v>
      </c>
      <c r="G39" s="30">
        <f t="shared" si="11"/>
        <v>116316.01000000001</v>
      </c>
      <c r="H39" s="30">
        <f t="shared" si="11"/>
        <v>143998.79</v>
      </c>
      <c r="I39" s="30">
        <f t="shared" si="11"/>
        <v>165515.34</v>
      </c>
      <c r="J39" s="30">
        <f t="shared" si="11"/>
        <v>176255.13</v>
      </c>
      <c r="K39" s="30">
        <f t="shared" si="11"/>
        <v>210962.6</v>
      </c>
      <c r="L39" s="30">
        <f t="shared" si="11"/>
        <v>157047.74</v>
      </c>
      <c r="M39" s="30">
        <f t="shared" si="11"/>
        <v>167834.44</v>
      </c>
      <c r="N39" s="30"/>
      <c r="O39" s="30">
        <f t="shared" si="11"/>
        <v>166079.94999999998</v>
      </c>
      <c r="P39" s="391">
        <f t="shared" si="11"/>
        <v>150690.28999999998</v>
      </c>
      <c r="Q39" s="212">
        <f t="shared" si="0"/>
        <v>-9.2664165662381309E-2</v>
      </c>
      <c r="S39" s="229">
        <f>C39/C31</f>
        <v>5.4151862632154948E-2</v>
      </c>
      <c r="T39" s="230">
        <f>H39/H31</f>
        <v>6.9636027944805307E-2</v>
      </c>
      <c r="U39" s="230">
        <f>L39/L31</f>
        <v>5.6700917943846588E-2</v>
      </c>
      <c r="V39" s="230">
        <f>M39/M31</f>
        <v>6.339122597389546E-2</v>
      </c>
      <c r="W39" s="230">
        <f>N39/N31</f>
        <v>0</v>
      </c>
      <c r="X39" s="230">
        <f>O39/O31</f>
        <v>5.8231349842575802E-2</v>
      </c>
      <c r="Y39" s="312">
        <f>P39/P31</f>
        <v>5.2743743950879274E-2</v>
      </c>
    </row>
    <row r="40" spans="1:25" ht="20.100000000000001" customHeight="1"/>
    <row r="41" spans="1:25" ht="20.100000000000001" customHeight="1" thickBot="1"/>
    <row r="42" spans="1:25" ht="8.25" customHeight="1">
      <c r="A42" s="542" t="s">
        <v>164</v>
      </c>
      <c r="B42" s="542"/>
      <c r="C42" s="552" t="s">
        <v>166</v>
      </c>
      <c r="D42" s="553"/>
      <c r="E42" s="553"/>
      <c r="F42" s="553"/>
      <c r="G42" s="553"/>
      <c r="H42" s="553"/>
      <c r="I42" s="553"/>
      <c r="J42" s="553"/>
      <c r="K42" s="553"/>
      <c r="L42" s="553"/>
      <c r="M42" s="553"/>
      <c r="N42" s="553"/>
      <c r="O42" s="553"/>
      <c r="P42" s="554"/>
      <c r="Q42" s="558" t="s">
        <v>177</v>
      </c>
      <c r="S42" s="538" t="s">
        <v>116</v>
      </c>
      <c r="T42" s="531"/>
      <c r="U42" s="531"/>
      <c r="V42" s="531"/>
      <c r="W42" s="531"/>
      <c r="X42" s="531"/>
      <c r="Y42" s="539"/>
    </row>
    <row r="43" spans="1:25" ht="15" customHeight="1">
      <c r="A43" s="542"/>
      <c r="B43" s="542"/>
      <c r="C43" s="555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556"/>
      <c r="P43" s="557"/>
      <c r="Q43" s="559"/>
      <c r="S43" s="540"/>
      <c r="T43" s="534"/>
      <c r="U43" s="534"/>
      <c r="V43" s="534"/>
      <c r="W43" s="534"/>
      <c r="X43" s="534"/>
      <c r="Y43" s="541"/>
    </row>
    <row r="44" spans="1:25" ht="20.100000000000001" customHeight="1" thickBot="1">
      <c r="A44" s="544"/>
      <c r="B44" s="544"/>
      <c r="C44" s="394">
        <v>2010</v>
      </c>
      <c r="D44" s="395">
        <v>2011</v>
      </c>
      <c r="E44" s="395">
        <v>2012</v>
      </c>
      <c r="F44" s="395">
        <v>2013</v>
      </c>
      <c r="G44" s="395">
        <v>2014</v>
      </c>
      <c r="H44" s="396">
        <v>2015</v>
      </c>
      <c r="I44" s="395">
        <v>2016</v>
      </c>
      <c r="J44" s="395">
        <v>2017</v>
      </c>
      <c r="K44" s="395">
        <v>2018</v>
      </c>
      <c r="L44" s="396">
        <v>2019</v>
      </c>
      <c r="M44" s="395">
        <v>2020</v>
      </c>
      <c r="N44" s="395">
        <v>2021</v>
      </c>
      <c r="O44" s="395">
        <v>2022</v>
      </c>
      <c r="P44" s="434">
        <v>2023</v>
      </c>
      <c r="Q44" s="559"/>
      <c r="S44" s="65">
        <v>2010</v>
      </c>
      <c r="T44" s="62">
        <v>2015</v>
      </c>
      <c r="U44" s="62">
        <v>2019</v>
      </c>
      <c r="V44" s="62">
        <v>2020</v>
      </c>
      <c r="W44" s="62">
        <v>2021</v>
      </c>
      <c r="X44" s="62">
        <v>2022</v>
      </c>
      <c r="Y44" s="253">
        <v>2023</v>
      </c>
    </row>
    <row r="45" spans="1:25" ht="20.100000000000001" customHeight="1" thickBot="1">
      <c r="A45" s="401" t="s">
        <v>160</v>
      </c>
      <c r="B45" s="401"/>
      <c r="C45" s="402">
        <v>23931.853999999999</v>
      </c>
      <c r="D45" s="403">
        <v>17760.526999999998</v>
      </c>
      <c r="E45" s="403">
        <v>17958.991999999995</v>
      </c>
      <c r="F45" s="403">
        <v>23137.245999999999</v>
      </c>
      <c r="G45" s="403">
        <v>22834.656000000003</v>
      </c>
      <c r="H45" s="403">
        <v>19524.877</v>
      </c>
      <c r="I45" s="403">
        <v>20169.447</v>
      </c>
      <c r="J45" s="403">
        <v>25395.239999999998</v>
      </c>
      <c r="K45" s="403">
        <v>30486.428</v>
      </c>
      <c r="L45" s="403">
        <v>27604.489000000009</v>
      </c>
      <c r="M45" s="403">
        <v>28140.921000000002</v>
      </c>
      <c r="N45" s="403">
        <v>31836.235000000001</v>
      </c>
      <c r="O45" s="403">
        <v>31992.351000000002</v>
      </c>
      <c r="P45" s="404">
        <v>33927.834000000003</v>
      </c>
      <c r="Q45" s="24">
        <f>(P45-O45)/O45</f>
        <v>6.0498304735403782E-2</v>
      </c>
      <c r="S45" s="332">
        <f>C45/C70</f>
        <v>0.38263407563336588</v>
      </c>
      <c r="T45" s="333">
        <f>H45/H70</f>
        <v>0.23423694779116469</v>
      </c>
      <c r="U45" s="333">
        <f>L45/L70</f>
        <v>0.21544585317395745</v>
      </c>
      <c r="V45" s="333">
        <f>M45/M70</f>
        <v>0.21680376667806045</v>
      </c>
      <c r="W45" s="333"/>
      <c r="X45" s="333">
        <f>O45/O70</f>
        <v>0.22129127089318718</v>
      </c>
      <c r="Y45" s="334">
        <f>P45/P70</f>
        <v>0.24621831727955876</v>
      </c>
    </row>
    <row r="46" spans="1:25" ht="20.100000000000001" customHeight="1">
      <c r="B46" s="383" t="s">
        <v>76</v>
      </c>
      <c r="C46" s="25">
        <v>2189.4290000000001</v>
      </c>
      <c r="D46" s="26">
        <v>858.97600000000011</v>
      </c>
      <c r="E46" s="26">
        <v>1215.607</v>
      </c>
      <c r="F46" s="26">
        <v>1431.3819999999998</v>
      </c>
      <c r="G46" s="26">
        <v>1948.5209999999997</v>
      </c>
      <c r="H46" s="26">
        <v>1545.5690000000002</v>
      </c>
      <c r="I46" s="26">
        <v>1358.2809999999999</v>
      </c>
      <c r="J46" s="26">
        <v>2227.549</v>
      </c>
      <c r="K46" s="26">
        <v>3038.4469999999992</v>
      </c>
      <c r="L46" s="26">
        <v>2628.223</v>
      </c>
      <c r="M46" s="26">
        <v>2601.4599999999996</v>
      </c>
      <c r="N46" s="26">
        <v>2876.4210000000003</v>
      </c>
      <c r="O46" s="26">
        <v>2023.0080000000003</v>
      </c>
      <c r="P46" s="66">
        <v>2171.3799999999997</v>
      </c>
      <c r="Q46" s="435">
        <f t="shared" ref="Q46:Q78" si="12">(P46-O46)/O46</f>
        <v>7.3342270519938316E-2</v>
      </c>
      <c r="S46" s="223">
        <f>C46/C45</f>
        <v>9.1485975135900469E-2</v>
      </c>
      <c r="T46" s="217">
        <f>H46/H45</f>
        <v>7.9158962179377623E-2</v>
      </c>
      <c r="U46" s="217">
        <f>L46/L45</f>
        <v>9.5209985593285182E-2</v>
      </c>
      <c r="V46" s="217">
        <f>M46/M45</f>
        <v>9.2444024841972991E-2</v>
      </c>
      <c r="W46" s="217"/>
      <c r="X46" s="217">
        <f>O46/O45</f>
        <v>6.3234114929534249E-2</v>
      </c>
      <c r="Y46" s="222">
        <f>P46/P45</f>
        <v>6.3999959443329021E-2</v>
      </c>
    </row>
    <row r="47" spans="1:25" ht="20.100000000000001" customHeight="1">
      <c r="B47" s="383" t="s">
        <v>77</v>
      </c>
      <c r="C47" s="25">
        <v>4650.0589999999993</v>
      </c>
      <c r="D47" s="26">
        <v>3559.3440000000001</v>
      </c>
      <c r="E47" s="26">
        <v>2311.433</v>
      </c>
      <c r="F47" s="26">
        <v>1697.4579999999999</v>
      </c>
      <c r="G47" s="26">
        <v>595.54999999999995</v>
      </c>
      <c r="H47" s="26">
        <v>255.65900000000002</v>
      </c>
      <c r="I47" s="26">
        <v>13.305</v>
      </c>
      <c r="J47" s="26">
        <v>124.548</v>
      </c>
      <c r="K47" s="26">
        <v>85.496000000000009</v>
      </c>
      <c r="L47" s="26">
        <v>284.25099999999998</v>
      </c>
      <c r="M47" s="26">
        <v>246.88499999999999</v>
      </c>
      <c r="N47" s="26">
        <v>61.442999999999998</v>
      </c>
      <c r="O47" s="26">
        <v>140.24699999999999</v>
      </c>
      <c r="P47" s="66">
        <v>211.22200000000001</v>
      </c>
      <c r="Q47" s="211">
        <f t="shared" si="12"/>
        <v>0.50607143111795638</v>
      </c>
      <c r="S47" s="223">
        <f>C47/C45</f>
        <v>0.19430416882870835</v>
      </c>
      <c r="T47" s="217">
        <f>H47/H45</f>
        <v>1.3094013345128884E-2</v>
      </c>
      <c r="U47" s="217">
        <f>L47/L45</f>
        <v>1.029727447590136E-2</v>
      </c>
      <c r="V47" s="217">
        <f>M47/M45</f>
        <v>8.7731670189472467E-3</v>
      </c>
      <c r="W47" s="217"/>
      <c r="X47" s="217">
        <f>O47/O45</f>
        <v>4.3837666072118293E-3</v>
      </c>
      <c r="Y47" s="222">
        <f>P47/P45</f>
        <v>6.2256258386550701E-3</v>
      </c>
    </row>
    <row r="48" spans="1:25" ht="20.100000000000001" customHeight="1">
      <c r="B48" s="383" t="s">
        <v>23</v>
      </c>
      <c r="C48" s="25">
        <v>11148.778</v>
      </c>
      <c r="D48" s="26">
        <v>8101.8459999999995</v>
      </c>
      <c r="E48" s="26">
        <v>11550.862999999999</v>
      </c>
      <c r="F48" s="26">
        <v>15106.688</v>
      </c>
      <c r="G48" s="26">
        <v>13381.963</v>
      </c>
      <c r="H48" s="26">
        <v>12168.959000000001</v>
      </c>
      <c r="I48" s="26">
        <v>11074.099</v>
      </c>
      <c r="J48" s="26">
        <v>12211.918000000001</v>
      </c>
      <c r="K48" s="26">
        <v>14114.760999999999</v>
      </c>
      <c r="L48" s="26">
        <v>14620.883000000002</v>
      </c>
      <c r="M48" s="26">
        <v>16800.815999999999</v>
      </c>
      <c r="N48" s="26">
        <v>17850.157999999999</v>
      </c>
      <c r="O48" s="26">
        <v>18857.897000000001</v>
      </c>
      <c r="P48" s="66">
        <v>17358.048999999999</v>
      </c>
      <c r="Q48" s="211">
        <f t="shared" si="12"/>
        <v>-7.953421317339901E-2</v>
      </c>
      <c r="S48" s="223">
        <f>C48/C45</f>
        <v>0.46585517361087031</v>
      </c>
      <c r="T48" s="217">
        <f>H48/H45</f>
        <v>0.62325406710628706</v>
      </c>
      <c r="U48" s="217">
        <f>L48/L45</f>
        <v>0.52965599182075052</v>
      </c>
      <c r="V48" s="217">
        <f>M48/M45</f>
        <v>0.59702438310387917</v>
      </c>
      <c r="W48" s="217"/>
      <c r="X48" s="217">
        <f>O48/O45</f>
        <v>0.5894501782629229</v>
      </c>
      <c r="Y48" s="222">
        <f>P48/P45</f>
        <v>0.51161677459280186</v>
      </c>
    </row>
    <row r="49" spans="1:25" ht="20.100000000000001" customHeight="1">
      <c r="B49" s="383" t="s">
        <v>108</v>
      </c>
      <c r="C49" s="25">
        <v>306.46300000000002</v>
      </c>
      <c r="D49" s="26">
        <v>624.601</v>
      </c>
      <c r="E49" s="26">
        <v>367.31900000000002</v>
      </c>
      <c r="F49" s="26">
        <v>635.298</v>
      </c>
      <c r="G49" s="26">
        <v>1051.1130000000001</v>
      </c>
      <c r="H49" s="26">
        <v>140.13499999999999</v>
      </c>
      <c r="I49" s="26">
        <v>161.75799999999998</v>
      </c>
      <c r="J49" s="26">
        <v>468.37299999999999</v>
      </c>
      <c r="K49" s="26">
        <v>459.072</v>
      </c>
      <c r="L49" s="26">
        <v>535.50800000000004</v>
      </c>
      <c r="M49" s="26">
        <v>198.46599999999998</v>
      </c>
      <c r="N49" s="26">
        <v>21.373000000000001</v>
      </c>
      <c r="O49" s="26">
        <v>432.71099999999996</v>
      </c>
      <c r="P49" s="66">
        <v>3247.788</v>
      </c>
      <c r="Q49" s="211">
        <f t="shared" si="12"/>
        <v>6.5056746881868053</v>
      </c>
      <c r="S49" s="223">
        <f>C49/C45</f>
        <v>1.2805652249090272E-2</v>
      </c>
      <c r="T49" s="217">
        <f>H49/H45</f>
        <v>7.1772539207289234E-3</v>
      </c>
      <c r="U49" s="217">
        <f>L49/L45</f>
        <v>1.9399308568979482E-2</v>
      </c>
      <c r="V49" s="217">
        <f>M49/M45</f>
        <v>7.05257656634621E-3</v>
      </c>
      <c r="W49" s="217"/>
      <c r="X49" s="217">
        <f>O49/O45</f>
        <v>1.3525451755639963E-2</v>
      </c>
      <c r="Y49" s="222">
        <f>P49/P45</f>
        <v>9.5726358481947299E-2</v>
      </c>
    </row>
    <row r="50" spans="1:25" ht="20.100000000000001" customHeight="1">
      <c r="B50" s="383" t="s">
        <v>161</v>
      </c>
      <c r="C50" s="25">
        <v>340.73199999999997</v>
      </c>
      <c r="D50" s="26">
        <v>295.42500000000001</v>
      </c>
      <c r="E50" s="26">
        <v>240.16</v>
      </c>
      <c r="F50" s="26">
        <v>201.696</v>
      </c>
      <c r="G50" s="26">
        <v>164.072</v>
      </c>
      <c r="H50" s="26">
        <v>358.91999999999996</v>
      </c>
      <c r="I50" s="26">
        <v>301.34200000000004</v>
      </c>
      <c r="J50" s="26">
        <v>472.41800000000001</v>
      </c>
      <c r="K50" s="26">
        <v>249.893</v>
      </c>
      <c r="L50" s="26">
        <v>530.39599999999996</v>
      </c>
      <c r="M50" s="26">
        <v>338.06600000000009</v>
      </c>
      <c r="N50" s="26">
        <v>592.94200000000001</v>
      </c>
      <c r="O50" s="26">
        <v>698.79100000000005</v>
      </c>
      <c r="P50" s="66">
        <v>901.678</v>
      </c>
      <c r="Q50" s="211">
        <f t="shared" si="12"/>
        <v>0.29034003013776644</v>
      </c>
      <c r="S50" s="223">
        <f>C51/C45</f>
        <v>3.7470561202654841E-3</v>
      </c>
      <c r="T50" s="217">
        <f>H50/H45</f>
        <v>1.8382702231619689E-2</v>
      </c>
      <c r="U50" s="217">
        <f>L51/L45</f>
        <v>5.3904276221160966E-5</v>
      </c>
      <c r="V50" s="217">
        <f>M51/M45</f>
        <v>0</v>
      </c>
      <c r="W50" s="217"/>
      <c r="X50" s="217">
        <f>O51/O45</f>
        <v>2.1999946174634053E-3</v>
      </c>
      <c r="Y50" s="222">
        <f>P51/P45</f>
        <v>2.0344357968740353E-3</v>
      </c>
    </row>
    <row r="51" spans="1:25" ht="20.100000000000001" customHeight="1">
      <c r="B51" s="383" t="s">
        <v>24</v>
      </c>
      <c r="C51" s="25">
        <v>89.674000000000007</v>
      </c>
      <c r="D51" s="26">
        <v>0.28899999999999998</v>
      </c>
      <c r="E51" s="26">
        <v>0.21099999999999999</v>
      </c>
      <c r="F51" s="26">
        <v>9.6000000000000002E-2</v>
      </c>
      <c r="G51" s="26">
        <v>1.722</v>
      </c>
      <c r="H51" s="26">
        <v>0.121</v>
      </c>
      <c r="I51" s="26">
        <v>0.13500000000000001</v>
      </c>
      <c r="J51" s="26">
        <v>0.223</v>
      </c>
      <c r="K51" s="26">
        <v>0.94399999999999995</v>
      </c>
      <c r="L51" s="26">
        <v>1.488</v>
      </c>
      <c r="M51" s="26"/>
      <c r="N51" s="26">
        <v>2.9790000000000001</v>
      </c>
      <c r="O51" s="26">
        <v>70.382999999999996</v>
      </c>
      <c r="P51" s="66">
        <v>69.024000000000001</v>
      </c>
      <c r="Q51" s="211">
        <f t="shared" si="12"/>
        <v>-1.930863987042318E-2</v>
      </c>
      <c r="S51" s="223">
        <f>C52/C45</f>
        <v>7.8273626439472693E-2</v>
      </c>
      <c r="T51" s="217">
        <f>H52/H45</f>
        <v>0.13193481321290781</v>
      </c>
      <c r="U51" s="217">
        <f>L52/L45</f>
        <v>0.10369813402450591</v>
      </c>
      <c r="V51" s="217">
        <f>M52/M45</f>
        <v>8.4567488036372374E-2</v>
      </c>
      <c r="W51" s="217"/>
      <c r="X51" s="217">
        <f>O52/O45</f>
        <v>0.11095439656810467</v>
      </c>
      <c r="Y51" s="222">
        <f>P52/P45</f>
        <v>0.11104333981355839</v>
      </c>
    </row>
    <row r="52" spans="1:25" ht="20.100000000000001" customHeight="1">
      <c r="B52" s="383" t="s">
        <v>25</v>
      </c>
      <c r="C52" s="25">
        <v>1873.2330000000002</v>
      </c>
      <c r="D52" s="26">
        <v>1790.4250000000002</v>
      </c>
      <c r="E52" s="26">
        <v>1636.8530000000001</v>
      </c>
      <c r="F52" s="26">
        <v>1599.4890000000003</v>
      </c>
      <c r="G52" s="26">
        <v>3524.2860000000001</v>
      </c>
      <c r="H52" s="26">
        <v>2576.011</v>
      </c>
      <c r="I52" s="26">
        <v>3755.7039999999997</v>
      </c>
      <c r="J52" s="26">
        <v>4171.6790000000001</v>
      </c>
      <c r="K52" s="26">
        <v>4121.9889999999996</v>
      </c>
      <c r="L52" s="26">
        <v>2862.5340000000001</v>
      </c>
      <c r="M52" s="26">
        <v>2379.8070000000002</v>
      </c>
      <c r="N52" s="26">
        <v>4197.9129999999996</v>
      </c>
      <c r="O52" s="26">
        <v>3549.6920000000005</v>
      </c>
      <c r="P52" s="66">
        <v>3767.4600000000005</v>
      </c>
      <c r="Q52" s="211">
        <f t="shared" si="12"/>
        <v>6.1348421215136409E-2</v>
      </c>
      <c r="S52" s="223">
        <f>C53/C45</f>
        <v>0.13929075448981093</v>
      </c>
      <c r="T52" s="217">
        <f>H53/H45</f>
        <v>0.12699199078181134</v>
      </c>
      <c r="U52" s="217">
        <f>L53/L45</f>
        <v>0.22247127994291066</v>
      </c>
      <c r="V52" s="217">
        <f>M53/M45</f>
        <v>0.1981250364904546</v>
      </c>
      <c r="W52" s="217"/>
      <c r="X52" s="217">
        <f>O53/O45</f>
        <v>0.1944096574834403</v>
      </c>
      <c r="Y52" s="222">
        <f>P53/P45</f>
        <v>0.18277715577127618</v>
      </c>
    </row>
    <row r="53" spans="1:25" ht="20.100000000000001" customHeight="1" thickBot="1">
      <c r="B53" s="383" t="s">
        <v>78</v>
      </c>
      <c r="C53" s="25">
        <v>3333.4859999999999</v>
      </c>
      <c r="D53" s="26">
        <v>2529.6210000000001</v>
      </c>
      <c r="E53" s="26">
        <v>636.54600000000005</v>
      </c>
      <c r="F53" s="26">
        <v>2465.1390000000001</v>
      </c>
      <c r="G53" s="26">
        <v>2167.4290000000005</v>
      </c>
      <c r="H53" s="26">
        <v>2479.5030000000002</v>
      </c>
      <c r="I53" s="26">
        <v>3504.8230000000003</v>
      </c>
      <c r="J53" s="26">
        <v>5718.5320000000002</v>
      </c>
      <c r="K53" s="26">
        <v>8415.8259999999991</v>
      </c>
      <c r="L53" s="26">
        <v>6141.2060000000001</v>
      </c>
      <c r="M53" s="26">
        <v>5575.4210000000003</v>
      </c>
      <c r="N53" s="26">
        <v>6233.0060000000003</v>
      </c>
      <c r="O53" s="26">
        <v>6219.6219999999994</v>
      </c>
      <c r="P53" s="66">
        <v>6201.2330000000002</v>
      </c>
      <c r="Q53" s="211">
        <f t="shared" si="12"/>
        <v>-2.9566105464285796E-3</v>
      </c>
      <c r="S53" s="223">
        <f>C54/C70</f>
        <v>0</v>
      </c>
      <c r="T53" s="217">
        <f>H54/H70</f>
        <v>0</v>
      </c>
      <c r="U53" s="217">
        <f>L54/L70</f>
        <v>4.0961561110292914E-2</v>
      </c>
      <c r="V53" s="217">
        <f>M54/M70</f>
        <v>2.4734342991024102E-2</v>
      </c>
      <c r="W53" s="217"/>
      <c r="X53" s="217">
        <f>O54/O70</f>
        <v>2.5404342381290815E-2</v>
      </c>
      <c r="Y53" s="399">
        <f>P54/P70</f>
        <v>1.7942231666313906E-2</v>
      </c>
    </row>
    <row r="54" spans="1:25" ht="20.100000000000001" customHeight="1" thickBot="1">
      <c r="A54" s="384" t="s">
        <v>162</v>
      </c>
      <c r="B54" s="384"/>
      <c r="C54" s="392"/>
      <c r="D54" s="389"/>
      <c r="E54" s="389"/>
      <c r="F54" s="389"/>
      <c r="G54" s="389"/>
      <c r="H54" s="389"/>
      <c r="I54" s="389"/>
      <c r="J54" s="389">
        <v>6135.6240000000007</v>
      </c>
      <c r="K54" s="389">
        <v>6652.148000000001</v>
      </c>
      <c r="L54" s="389">
        <v>5248.2930000000006</v>
      </c>
      <c r="M54" s="389">
        <v>3210.4940000000001</v>
      </c>
      <c r="N54" s="389">
        <v>1927.4270000000001</v>
      </c>
      <c r="O54" s="389">
        <v>3672.7370000000001</v>
      </c>
      <c r="P54" s="390">
        <v>2472.3629999999998</v>
      </c>
      <c r="Q54" s="28">
        <f t="shared" si="12"/>
        <v>-0.32683363932674742</v>
      </c>
      <c r="R54" s="2"/>
      <c r="S54" s="296">
        <f>C54/C70</f>
        <v>0</v>
      </c>
      <c r="T54" s="214">
        <f>H54/H70</f>
        <v>0</v>
      </c>
      <c r="U54" s="214">
        <f>L54/L70</f>
        <v>4.0961561110292914E-2</v>
      </c>
      <c r="V54" s="214">
        <f t="shared" ref="V54" si="13">M54/M70</f>
        <v>2.4734342991024102E-2</v>
      </c>
      <c r="W54" s="214"/>
      <c r="X54" s="214">
        <f t="shared" ref="X54" si="14">O54/O70</f>
        <v>2.5404342381290815E-2</v>
      </c>
      <c r="Y54" s="215">
        <f t="shared" ref="Y54" si="15">P54/P70</f>
        <v>1.7942231666313906E-2</v>
      </c>
    </row>
    <row r="55" spans="1:25" ht="20.100000000000001" customHeight="1">
      <c r="B55" s="383" t="s">
        <v>76</v>
      </c>
      <c r="C55" s="393"/>
      <c r="D55" s="26"/>
      <c r="E55" s="26"/>
      <c r="F55" s="26"/>
      <c r="G55" s="26"/>
      <c r="H55" s="26"/>
      <c r="I55" s="26"/>
      <c r="J55" s="26">
        <v>65.474999999999994</v>
      </c>
      <c r="K55" s="26"/>
      <c r="L55" s="26">
        <v>241.07999999999998</v>
      </c>
      <c r="M55" s="26">
        <v>806.08399999999995</v>
      </c>
      <c r="N55" s="26">
        <v>420.68299999999999</v>
      </c>
      <c r="O55" s="26">
        <v>1029.5219999999999</v>
      </c>
      <c r="P55" s="66">
        <v>247.80699999999999</v>
      </c>
      <c r="Q55" s="211">
        <f t="shared" si="12"/>
        <v>-0.7592989756411227</v>
      </c>
      <c r="S55" s="223"/>
      <c r="T55" s="217"/>
      <c r="U55" s="217">
        <f>L55/L54</f>
        <v>4.5934935416143872E-2</v>
      </c>
      <c r="V55" s="217">
        <f t="shared" ref="V55" si="16">M55/M54</f>
        <v>0.25107787150513283</v>
      </c>
      <c r="W55" s="217"/>
      <c r="X55" s="217">
        <f t="shared" ref="X55" si="17">O55/O54</f>
        <v>0.28031465362208074</v>
      </c>
      <c r="Y55" s="222">
        <f t="shared" ref="Y55" si="18">P55/P54</f>
        <v>0.10023083179937574</v>
      </c>
    </row>
    <row r="56" spans="1:25" ht="20.100000000000001" customHeight="1">
      <c r="B56" s="383" t="s">
        <v>77</v>
      </c>
      <c r="C56" s="393"/>
      <c r="D56" s="26"/>
      <c r="E56" s="26"/>
      <c r="F56" s="26"/>
      <c r="G56" s="26"/>
      <c r="H56" s="26"/>
      <c r="I56" s="26"/>
      <c r="J56" s="26">
        <v>1407.3419999999999</v>
      </c>
      <c r="K56" s="26">
        <v>2630.4490000000001</v>
      </c>
      <c r="L56" s="26">
        <v>1470.1990000000001</v>
      </c>
      <c r="M56" s="26">
        <v>930.08400000000006</v>
      </c>
      <c r="N56" s="26">
        <v>939.29300000000001</v>
      </c>
      <c r="O56" s="26">
        <v>1689.6379999999999</v>
      </c>
      <c r="P56" s="66">
        <v>1805.498</v>
      </c>
      <c r="Q56" s="211">
        <f t="shared" si="12"/>
        <v>6.8570900985891733E-2</v>
      </c>
      <c r="S56" s="223"/>
      <c r="T56" s="217"/>
      <c r="U56" s="217">
        <f>L56/L54</f>
        <v>0.28012898670100922</v>
      </c>
      <c r="V56" s="217">
        <f t="shared" ref="V56" si="19">M56/M54</f>
        <v>0.28970121109087887</v>
      </c>
      <c r="W56" s="217"/>
      <c r="X56" s="217">
        <f t="shared" ref="X56" si="20">O56/O54</f>
        <v>0.46004873204915026</v>
      </c>
      <c r="Y56" s="222">
        <f t="shared" ref="Y56" si="21">P56/P54</f>
        <v>0.73027221326318192</v>
      </c>
    </row>
    <row r="57" spans="1:25" ht="20.100000000000001" customHeight="1">
      <c r="B57" s="383" t="s">
        <v>23</v>
      </c>
      <c r="C57" s="393"/>
      <c r="D57" s="26"/>
      <c r="E57" s="26"/>
      <c r="F57" s="26"/>
      <c r="G57" s="26"/>
      <c r="H57" s="26"/>
      <c r="I57" s="26"/>
      <c r="J57" s="26">
        <v>3706.0150000000003</v>
      </c>
      <c r="K57" s="26">
        <v>3158.6200000000003</v>
      </c>
      <c r="L57" s="26">
        <v>2691.768</v>
      </c>
      <c r="M57" s="26">
        <v>583.86900000000003</v>
      </c>
      <c r="N57" s="26">
        <v>360.9</v>
      </c>
      <c r="O57" s="26">
        <v>874.14699999999993</v>
      </c>
      <c r="P57" s="66">
        <v>301.66699999999997</v>
      </c>
      <c r="Q57" s="211">
        <f t="shared" si="12"/>
        <v>-0.65490129234556671</v>
      </c>
      <c r="S57" s="385"/>
      <c r="T57" s="386"/>
      <c r="U57" s="217">
        <f>L57/L54</f>
        <v>0.51288447500930301</v>
      </c>
      <c r="V57" s="217">
        <f t="shared" ref="V57" si="22">M57/M54</f>
        <v>0.18186266661766071</v>
      </c>
      <c r="W57" s="217"/>
      <c r="X57" s="217">
        <f t="shared" ref="X57" si="23">O57/O54</f>
        <v>0.23800969140997569</v>
      </c>
      <c r="Y57" s="222">
        <f t="shared" ref="Y57" si="24">P57/P54</f>
        <v>0.12201565870383919</v>
      </c>
    </row>
    <row r="58" spans="1:25" ht="20.100000000000001" customHeight="1">
      <c r="B58" s="383" t="s">
        <v>108</v>
      </c>
      <c r="C58" s="393"/>
      <c r="D58" s="26"/>
      <c r="E58" s="26"/>
      <c r="F58" s="26"/>
      <c r="G58" s="26"/>
      <c r="H58" s="26"/>
      <c r="I58" s="26"/>
      <c r="J58" s="26">
        <v>379.10199999999998</v>
      </c>
      <c r="K58" s="26">
        <v>528.54399999999998</v>
      </c>
      <c r="L58" s="26">
        <v>709.25</v>
      </c>
      <c r="M58" s="26">
        <v>718.73400000000004</v>
      </c>
      <c r="N58" s="26">
        <v>3.82</v>
      </c>
      <c r="O58" s="26">
        <v>10.55</v>
      </c>
      <c r="P58" s="66">
        <v>45.558</v>
      </c>
      <c r="Q58" s="211">
        <f t="shared" si="12"/>
        <v>3.3182938388625587</v>
      </c>
      <c r="S58" s="223"/>
      <c r="T58" s="217"/>
      <c r="U58" s="217">
        <f>L58/L54</f>
        <v>0.13513917763356578</v>
      </c>
      <c r="V58" s="217">
        <f t="shared" ref="V58" si="25">M58/M54</f>
        <v>0.22387022059533518</v>
      </c>
      <c r="W58" s="217"/>
      <c r="X58" s="217">
        <f t="shared" ref="X58" si="26">O58/O54</f>
        <v>2.8725171445709292E-3</v>
      </c>
      <c r="Y58" s="222">
        <f t="shared" ref="Y58" si="27">P58/P54</f>
        <v>1.842690575777101E-2</v>
      </c>
    </row>
    <row r="59" spans="1:25" ht="20.100000000000001" customHeight="1">
      <c r="B59" s="383" t="s">
        <v>161</v>
      </c>
      <c r="C59" s="393"/>
      <c r="D59" s="26"/>
      <c r="E59" s="26"/>
      <c r="F59" s="26"/>
      <c r="G59" s="26"/>
      <c r="H59" s="26"/>
      <c r="I59" s="26"/>
      <c r="J59" s="26">
        <v>101.232</v>
      </c>
      <c r="K59" s="26">
        <v>7.0330000000000004</v>
      </c>
      <c r="L59" s="26"/>
      <c r="M59" s="26"/>
      <c r="N59" s="26"/>
      <c r="O59" s="26">
        <v>44.17</v>
      </c>
      <c r="P59" s="66"/>
      <c r="Q59" s="211">
        <f t="shared" si="12"/>
        <v>-1</v>
      </c>
      <c r="S59" s="223"/>
      <c r="T59" s="217"/>
      <c r="U59" s="217">
        <f>L59/L54</f>
        <v>0</v>
      </c>
      <c r="V59" s="217">
        <f t="shared" ref="V59" si="28">M59/M54</f>
        <v>0</v>
      </c>
      <c r="W59" s="217"/>
      <c r="X59" s="217">
        <f t="shared" ref="X59" si="29">O59/O54</f>
        <v>1.2026453296274687E-2</v>
      </c>
      <c r="Y59" s="222">
        <f t="shared" ref="Y59" si="30">P59/P54</f>
        <v>0</v>
      </c>
    </row>
    <row r="60" spans="1:25" ht="20.100000000000001" customHeight="1">
      <c r="B60" s="383" t="s">
        <v>24</v>
      </c>
      <c r="C60" s="393"/>
      <c r="D60" s="26"/>
      <c r="E60" s="26"/>
      <c r="F60" s="26"/>
      <c r="G60" s="26"/>
      <c r="H60" s="26"/>
      <c r="I60" s="26"/>
      <c r="J60" s="26">
        <v>349.30500000000001</v>
      </c>
      <c r="K60" s="26">
        <v>326.55799999999999</v>
      </c>
      <c r="L60" s="26">
        <v>135.99600000000001</v>
      </c>
      <c r="M60" s="26">
        <v>171.72300000000001</v>
      </c>
      <c r="N60" s="26">
        <v>202.73099999999999</v>
      </c>
      <c r="O60" s="26">
        <v>24.617999999999999</v>
      </c>
      <c r="P60" s="66">
        <v>71.832999999999998</v>
      </c>
      <c r="Q60" s="211">
        <f t="shared" si="12"/>
        <v>1.9179055975302626</v>
      </c>
      <c r="S60" s="223"/>
      <c r="T60" s="217"/>
      <c r="U60" s="217">
        <f>L59/L54</f>
        <v>0</v>
      </c>
      <c r="V60" s="217">
        <f t="shared" ref="V60" si="31">M59/M54</f>
        <v>0</v>
      </c>
      <c r="W60" s="217"/>
      <c r="X60" s="217">
        <f t="shared" ref="X60" si="32">O59/O54</f>
        <v>1.2026453296274687E-2</v>
      </c>
      <c r="Y60" s="222">
        <f t="shared" ref="Y60" si="33">P59/P54</f>
        <v>0</v>
      </c>
    </row>
    <row r="61" spans="1:25" ht="20.100000000000001" customHeight="1" thickBot="1">
      <c r="B61" s="383" t="s">
        <v>78</v>
      </c>
      <c r="C61" s="393"/>
      <c r="D61" s="26"/>
      <c r="E61" s="26"/>
      <c r="F61" s="26"/>
      <c r="G61" s="26"/>
      <c r="H61" s="26"/>
      <c r="I61" s="26"/>
      <c r="J61" s="26">
        <v>127.15300000000001</v>
      </c>
      <c r="K61" s="26">
        <v>0.94399999999999995</v>
      </c>
      <c r="L61" s="26"/>
      <c r="M61" s="26"/>
      <c r="N61" s="26"/>
      <c r="O61" s="26">
        <v>9.1999999999999998E-2</v>
      </c>
      <c r="P61" s="66"/>
      <c r="Q61" s="211">
        <f t="shared" si="12"/>
        <v>-1</v>
      </c>
      <c r="S61" s="385"/>
      <c r="T61" s="386"/>
      <c r="U61" s="386">
        <f>L61/L54</f>
        <v>0</v>
      </c>
      <c r="V61" s="386">
        <f t="shared" ref="V61" si="34">M61/M54</f>
        <v>0</v>
      </c>
      <c r="W61" s="386"/>
      <c r="X61" s="386">
        <f t="shared" ref="X61" si="35">O61/O54</f>
        <v>2.5049438606684877E-5</v>
      </c>
      <c r="Y61" s="399">
        <f t="shared" ref="Y61" si="36">P61/P54</f>
        <v>0</v>
      </c>
    </row>
    <row r="62" spans="1:25" ht="20.100000000000001" customHeight="1" thickBot="1">
      <c r="A62" s="43" t="s">
        <v>170</v>
      </c>
      <c r="B62" s="43"/>
      <c r="C62" s="132">
        <v>38613.160999999993</v>
      </c>
      <c r="D62" s="138">
        <v>37669.538999999997</v>
      </c>
      <c r="E62" s="138">
        <v>40033.673999999999</v>
      </c>
      <c r="F62" s="138">
        <v>71116.241999999984</v>
      </c>
      <c r="G62" s="138">
        <v>68852.782000000007</v>
      </c>
      <c r="H62" s="138">
        <v>63830.36299999999</v>
      </c>
      <c r="I62" s="138">
        <v>57169.959000000003</v>
      </c>
      <c r="J62" s="138">
        <v>69249.498999999996</v>
      </c>
      <c r="K62" s="138">
        <v>83746.222000000009</v>
      </c>
      <c r="L62" s="138">
        <v>95274.488000000012</v>
      </c>
      <c r="M62" s="138">
        <v>98447.625999999989</v>
      </c>
      <c r="N62" s="138">
        <v>90220.031999999992</v>
      </c>
      <c r="O62" s="138">
        <v>108906.14099999999</v>
      </c>
      <c r="P62" s="163">
        <v>101395.538</v>
      </c>
      <c r="Q62" s="24">
        <f t="shared" si="12"/>
        <v>-6.8963999009018132E-2</v>
      </c>
      <c r="R62" s="2"/>
      <c r="S62" s="296">
        <f>C62/C70</f>
        <v>0.61736592436663418</v>
      </c>
      <c r="T62" s="214">
        <f>H62/H70</f>
        <v>0.76576305220883534</v>
      </c>
      <c r="U62" s="214">
        <f>L62/L70</f>
        <v>0.7435925857157496</v>
      </c>
      <c r="V62" s="214">
        <f t="shared" ref="V62" si="37">M62/M70</f>
        <v>0.75846189033091538</v>
      </c>
      <c r="W62" s="214"/>
      <c r="X62" s="214">
        <f t="shared" ref="X62" si="38">O62/O70</f>
        <v>0.7533043867255218</v>
      </c>
      <c r="Y62" s="215">
        <f>P62/P70</f>
        <v>0.73583945105412729</v>
      </c>
    </row>
    <row r="63" spans="1:25" ht="20.100000000000001" customHeight="1">
      <c r="B63" s="383" t="s">
        <v>76</v>
      </c>
      <c r="C63" s="25">
        <v>255.44300000000001</v>
      </c>
      <c r="D63" s="26"/>
      <c r="E63" s="26">
        <v>235.23999999999998</v>
      </c>
      <c r="F63" s="26">
        <v>2587.29</v>
      </c>
      <c r="G63" s="26">
        <v>336.654</v>
      </c>
      <c r="H63" s="26">
        <v>635.92099999999994</v>
      </c>
      <c r="I63" s="26">
        <v>164.10400000000001</v>
      </c>
      <c r="J63" s="26"/>
      <c r="K63" s="26">
        <v>280.69499999999999</v>
      </c>
      <c r="L63" s="26">
        <v>495.92899999999997</v>
      </c>
      <c r="M63" s="26">
        <v>515.36099999999999</v>
      </c>
      <c r="N63" s="26">
        <v>132.00899999999999</v>
      </c>
      <c r="O63" s="26">
        <v>26.805</v>
      </c>
      <c r="P63" s="66"/>
      <c r="Q63" s="435">
        <f t="shared" si="12"/>
        <v>-1</v>
      </c>
      <c r="S63" s="223">
        <f>C63/C62</f>
        <v>6.6154387101330569E-3</v>
      </c>
      <c r="T63" s="217">
        <f>H63/H62</f>
        <v>9.9626724667067935E-3</v>
      </c>
      <c r="U63" s="217">
        <f>L63/L62</f>
        <v>5.205265443147802E-3</v>
      </c>
      <c r="V63" s="217">
        <f t="shared" ref="V63" si="39">M63/M62</f>
        <v>5.2348748358848193E-3</v>
      </c>
      <c r="W63" s="217"/>
      <c r="X63" s="217">
        <f t="shared" ref="X63" si="40">O63/O62</f>
        <v>2.4612937116190724E-4</v>
      </c>
      <c r="Y63" s="222">
        <f t="shared" ref="Y63" si="41">P63/P62</f>
        <v>0</v>
      </c>
    </row>
    <row r="64" spans="1:25" ht="20.100000000000001" customHeight="1">
      <c r="B64" s="383" t="s">
        <v>77</v>
      </c>
      <c r="C64" s="25">
        <v>2593.2739999999999</v>
      </c>
      <c r="D64" s="26">
        <v>1590.1970000000001</v>
      </c>
      <c r="E64" s="26">
        <v>1966.836</v>
      </c>
      <c r="F64" s="26">
        <v>2601.8319999999999</v>
      </c>
      <c r="G64" s="26">
        <v>2216.7539999999999</v>
      </c>
      <c r="H64" s="26">
        <v>2613.3159999999998</v>
      </c>
      <c r="I64" s="26">
        <v>2509.9639999999999</v>
      </c>
      <c r="J64" s="26">
        <v>1027.9770000000001</v>
      </c>
      <c r="K64" s="26">
        <v>1994.4769999999999</v>
      </c>
      <c r="L64" s="26">
        <v>2205.4879999999998</v>
      </c>
      <c r="M64" s="26">
        <v>1611.8920000000001</v>
      </c>
      <c r="N64" s="26">
        <v>1497.2750000000001</v>
      </c>
      <c r="O64" s="26">
        <v>6214.0609999999997</v>
      </c>
      <c r="P64" s="66">
        <v>7085.8429999999998</v>
      </c>
      <c r="Q64" s="211">
        <f t="shared" si="12"/>
        <v>0.14029183170232803</v>
      </c>
      <c r="S64" s="223">
        <f>C64/C62</f>
        <v>6.7160365347970361E-2</v>
      </c>
      <c r="T64" s="217">
        <f>H64/H62</f>
        <v>4.0941581359955612E-2</v>
      </c>
      <c r="U64" s="217">
        <f>L64/L62</f>
        <v>2.3148778296242321E-2</v>
      </c>
      <c r="V64" s="217">
        <f t="shared" ref="V64" si="42">M64/M62</f>
        <v>1.6373091617262567E-2</v>
      </c>
      <c r="W64" s="217"/>
      <c r="X64" s="217">
        <f t="shared" ref="X64" si="43">O64/O62</f>
        <v>5.7058866864082534E-2</v>
      </c>
      <c r="Y64" s="222">
        <f t="shared" ref="Y64" si="44">P64/P62</f>
        <v>6.9883183617014788E-2</v>
      </c>
    </row>
    <row r="65" spans="1:25" ht="20.100000000000001" customHeight="1">
      <c r="B65" s="383" t="s">
        <v>23</v>
      </c>
      <c r="C65" s="25">
        <v>31039.63</v>
      </c>
      <c r="D65" s="26">
        <v>31746.516</v>
      </c>
      <c r="E65" s="26">
        <v>32446.034</v>
      </c>
      <c r="F65" s="26">
        <v>59757.572999999997</v>
      </c>
      <c r="G65" s="26">
        <v>58597.247000000003</v>
      </c>
      <c r="H65" s="26">
        <v>52031.331999999995</v>
      </c>
      <c r="I65" s="26">
        <v>44743.099000000002</v>
      </c>
      <c r="J65" s="26">
        <v>57402.498999999996</v>
      </c>
      <c r="K65" s="26">
        <v>71351.141000000003</v>
      </c>
      <c r="L65" s="26">
        <v>83268.483999999997</v>
      </c>
      <c r="M65" s="26">
        <v>86137.528999999995</v>
      </c>
      <c r="N65" s="26">
        <v>78852.637000000002</v>
      </c>
      <c r="O65" s="26">
        <v>90736.646999999997</v>
      </c>
      <c r="P65" s="66">
        <v>80706.755000000005</v>
      </c>
      <c r="Q65" s="211">
        <f t="shared" si="12"/>
        <v>-0.11053849058363367</v>
      </c>
      <c r="S65" s="223">
        <f>C65/C62</f>
        <v>0.80386140880825596</v>
      </c>
      <c r="T65" s="217">
        <f>H65/H62</f>
        <v>0.81515018174031073</v>
      </c>
      <c r="U65" s="217">
        <f>L65/L62</f>
        <v>0.87398511131332435</v>
      </c>
      <c r="V65" s="217">
        <f t="shared" ref="V65" si="45">M65/M62</f>
        <v>0.87495790909168292</v>
      </c>
      <c r="W65" s="217"/>
      <c r="X65" s="217">
        <f t="shared" ref="X65" si="46">O65/O62</f>
        <v>0.83316373316358727</v>
      </c>
      <c r="Y65" s="222">
        <f t="shared" ref="Y65" si="47">P65/P62</f>
        <v>0.79595963088632171</v>
      </c>
    </row>
    <row r="66" spans="1:25" ht="20.100000000000001" customHeight="1">
      <c r="B66" s="383" t="s">
        <v>108</v>
      </c>
      <c r="C66" s="25">
        <v>291.37599999999998</v>
      </c>
      <c r="D66" s="26">
        <v>1394.577</v>
      </c>
      <c r="E66" s="26">
        <v>1890.35</v>
      </c>
      <c r="F66" s="26">
        <v>2428.9570000000003</v>
      </c>
      <c r="G66" s="26">
        <v>1725.221</v>
      </c>
      <c r="H66" s="26">
        <v>1672.6879999999999</v>
      </c>
      <c r="I66" s="26">
        <v>3447.8810000000003</v>
      </c>
      <c r="J66" s="26">
        <v>5540.8450000000003</v>
      </c>
      <c r="K66" s="26">
        <v>2986.1620000000003</v>
      </c>
      <c r="L66" s="26">
        <v>4456.9490000000005</v>
      </c>
      <c r="M66" s="26">
        <v>3865.402</v>
      </c>
      <c r="N66" s="26">
        <v>4533.1469999999999</v>
      </c>
      <c r="O66" s="26">
        <v>3215.6459999999997</v>
      </c>
      <c r="P66" s="66">
        <v>6412.8029999999999</v>
      </c>
      <c r="Q66" s="211">
        <f t="shared" si="12"/>
        <v>0.99425029993973235</v>
      </c>
      <c r="S66" s="223">
        <f>C66/C62</f>
        <v>7.5460281534578339E-3</v>
      </c>
      <c r="T66" s="217">
        <f>H66/H62</f>
        <v>2.6205208953613505E-2</v>
      </c>
      <c r="U66" s="217">
        <f>L66/L62</f>
        <v>4.6780088705383541E-2</v>
      </c>
      <c r="V66" s="217">
        <f t="shared" ref="V66" si="48">M66/M62</f>
        <v>3.92635369389202E-2</v>
      </c>
      <c r="W66" s="217"/>
      <c r="X66" s="217">
        <f t="shared" ref="X66" si="49">O66/O62</f>
        <v>2.9526764702827914E-2</v>
      </c>
      <c r="Y66" s="222">
        <f t="shared" ref="Y66" si="50">P66/P62</f>
        <v>6.3245416183895592E-2</v>
      </c>
    </row>
    <row r="67" spans="1:25" ht="20.100000000000001" customHeight="1">
      <c r="B67" s="383" t="s">
        <v>161</v>
      </c>
      <c r="C67" s="25">
        <v>1448.6849999999999</v>
      </c>
      <c r="D67" s="26">
        <v>28.597999999999999</v>
      </c>
      <c r="E67" s="26">
        <v>25.930999999999997</v>
      </c>
      <c r="F67" s="26">
        <v>29.517999999999997</v>
      </c>
      <c r="G67" s="26">
        <v>638.005</v>
      </c>
      <c r="H67" s="26">
        <v>458.83300000000003</v>
      </c>
      <c r="I67" s="26">
        <v>263.25799999999998</v>
      </c>
      <c r="J67" s="26">
        <v>197.065</v>
      </c>
      <c r="K67" s="26">
        <v>182.34399999999999</v>
      </c>
      <c r="L67" s="26">
        <v>161.26599999999999</v>
      </c>
      <c r="M67" s="26">
        <v>207.65</v>
      </c>
      <c r="N67" s="26">
        <v>952.52499999999998</v>
      </c>
      <c r="O67" s="26">
        <v>502.99900000000002</v>
      </c>
      <c r="P67" s="66">
        <v>223.26400000000001</v>
      </c>
      <c r="Q67" s="211">
        <f t="shared" si="12"/>
        <v>-0.5561343064300327</v>
      </c>
      <c r="S67" s="223">
        <f>C67/C62</f>
        <v>3.7517907430577889E-2</v>
      </c>
      <c r="T67" s="217">
        <f>H67/H62</f>
        <v>7.188318825634755E-3</v>
      </c>
      <c r="U67" s="217">
        <f>L67/L62</f>
        <v>1.6926461992637523E-3</v>
      </c>
      <c r="V67" s="217">
        <f t="shared" ref="V67" si="51">M67/M62</f>
        <v>2.1092433452889968E-3</v>
      </c>
      <c r="W67" s="217"/>
      <c r="X67" s="217">
        <f t="shared" ref="X67" si="52">O67/O62</f>
        <v>4.6186468033974325E-3</v>
      </c>
      <c r="Y67" s="222">
        <f t="shared" ref="Y67" si="53">P67/P62</f>
        <v>2.2019114884522829E-3</v>
      </c>
    </row>
    <row r="68" spans="1:25" ht="20.100000000000001" customHeight="1">
      <c r="A68" s="2"/>
      <c r="B68" s="383" t="s">
        <v>24</v>
      </c>
      <c r="C68" s="25">
        <v>1.056</v>
      </c>
      <c r="D68" s="26"/>
      <c r="E68" s="26"/>
      <c r="F68" s="26"/>
      <c r="G68" s="26"/>
      <c r="H68" s="26">
        <v>607.89300000000003</v>
      </c>
      <c r="I68" s="26"/>
      <c r="J68" s="26">
        <v>23.472000000000001</v>
      </c>
      <c r="K68" s="26">
        <v>4.2999999999999997E-2</v>
      </c>
      <c r="L68" s="26"/>
      <c r="M68" s="26"/>
      <c r="N68" s="26"/>
      <c r="O68" s="26">
        <v>16.122</v>
      </c>
      <c r="P68" s="66"/>
      <c r="Q68" s="211">
        <f t="shared" si="12"/>
        <v>-1</v>
      </c>
      <c r="R68" s="2"/>
      <c r="S68" s="223">
        <f>C68/C62</f>
        <v>2.7348188354742576E-5</v>
      </c>
      <c r="T68" s="217">
        <f>H68/H62</f>
        <v>9.5235710942142091E-3</v>
      </c>
      <c r="U68" s="217">
        <f>L68/L62</f>
        <v>0</v>
      </c>
      <c r="V68" s="217">
        <f t="shared" ref="V68" si="54">M68/M62</f>
        <v>0</v>
      </c>
      <c r="W68" s="217"/>
      <c r="X68" s="217">
        <f t="shared" ref="X68" si="55">O68/O62</f>
        <v>1.4803572922485612E-4</v>
      </c>
      <c r="Y68" s="222">
        <f t="shared" ref="Y68" si="56">P68/P62</f>
        <v>0</v>
      </c>
    </row>
    <row r="69" spans="1:25" ht="20.100000000000001" customHeight="1" thickBot="1">
      <c r="B69" s="383" t="s">
        <v>78</v>
      </c>
      <c r="C69" s="25">
        <v>2983.6969999999997</v>
      </c>
      <c r="D69" s="26">
        <v>2909.6510000000003</v>
      </c>
      <c r="E69" s="26">
        <v>3469.2829999999999</v>
      </c>
      <c r="F69" s="26">
        <v>3711.0720000000006</v>
      </c>
      <c r="G69" s="26">
        <v>5338.9009999999998</v>
      </c>
      <c r="H69" s="26">
        <v>5810.38</v>
      </c>
      <c r="I69" s="26">
        <v>6041.6530000000002</v>
      </c>
      <c r="J69" s="26">
        <v>5057.6409999999996</v>
      </c>
      <c r="K69" s="26">
        <v>6951.36</v>
      </c>
      <c r="L69" s="26">
        <v>4686.3720000000003</v>
      </c>
      <c r="M69" s="26">
        <v>6109.7919999999986</v>
      </c>
      <c r="N69" s="26">
        <v>4252.4390000000003</v>
      </c>
      <c r="O69" s="26">
        <v>8193.8610000000008</v>
      </c>
      <c r="P69" s="66">
        <v>6966.8730000000005</v>
      </c>
      <c r="Q69" s="211">
        <f t="shared" si="12"/>
        <v>-0.14974479064265309</v>
      </c>
      <c r="R69" s="8"/>
      <c r="S69" s="223">
        <f>C69/C62</f>
        <v>7.7271503361250327E-2</v>
      </c>
      <c r="T69" s="217">
        <f>H69/H62</f>
        <v>9.1028465559564509E-2</v>
      </c>
      <c r="U69" s="217">
        <f>L69/L62</f>
        <v>4.9188110042638067E-2</v>
      </c>
      <c r="V69" s="217">
        <f t="shared" ref="V69" si="57">M69/M62</f>
        <v>6.20613441709605E-2</v>
      </c>
      <c r="W69" s="217"/>
      <c r="X69" s="217">
        <f t="shared" ref="X69" si="58">O69/O62</f>
        <v>7.5237823365718201E-2</v>
      </c>
      <c r="Y69" s="222">
        <f t="shared" ref="Y69" si="59">P69/P62</f>
        <v>6.8709857824315712E-2</v>
      </c>
    </row>
    <row r="70" spans="1:25" ht="20.100000000000001" customHeight="1" thickBot="1">
      <c r="A70" s="397" t="s">
        <v>163</v>
      </c>
      <c r="B70" s="397"/>
      <c r="C70" s="421">
        <v>62545.014999999992</v>
      </c>
      <c r="D70" s="422">
        <v>55430.065999999992</v>
      </c>
      <c r="E70" s="422">
        <v>57992.665999999997</v>
      </c>
      <c r="F70" s="422">
        <v>94253.487999999983</v>
      </c>
      <c r="G70" s="422">
        <v>91687.438000000009</v>
      </c>
      <c r="H70" s="423">
        <v>83355.239999999991</v>
      </c>
      <c r="I70" s="422">
        <v>77339.406000000003</v>
      </c>
      <c r="J70" s="422">
        <v>100780.363</v>
      </c>
      <c r="K70" s="422">
        <v>120884.79800000001</v>
      </c>
      <c r="L70" s="423">
        <v>128127.27000000002</v>
      </c>
      <c r="M70" s="422">
        <v>129799.041</v>
      </c>
      <c r="N70" s="422">
        <v>123983.694</v>
      </c>
      <c r="O70" s="422">
        <v>144571.22900000002</v>
      </c>
      <c r="P70" s="438">
        <v>137795.73500000002</v>
      </c>
      <c r="Q70" s="436">
        <f t="shared" si="12"/>
        <v>-4.6866129913027195E-2</v>
      </c>
      <c r="R70" s="8"/>
      <c r="S70" s="331">
        <f>S45+S54+S62</f>
        <v>1</v>
      </c>
      <c r="T70" s="331">
        <f t="shared" ref="T70:Y70" si="60">T45+T54+T62</f>
        <v>1</v>
      </c>
      <c r="U70" s="331">
        <f t="shared" si="60"/>
        <v>1</v>
      </c>
      <c r="V70" s="331">
        <f t="shared" si="60"/>
        <v>1</v>
      </c>
      <c r="W70" s="331"/>
      <c r="X70" s="331">
        <f t="shared" si="60"/>
        <v>0.99999999999999978</v>
      </c>
      <c r="Y70" s="400">
        <f t="shared" si="60"/>
        <v>1</v>
      </c>
    </row>
    <row r="71" spans="1:25" ht="20.100000000000001" customHeight="1">
      <c r="B71" s="383" t="s">
        <v>76</v>
      </c>
      <c r="C71" s="25">
        <f>C46+C55+C63</f>
        <v>2444.8720000000003</v>
      </c>
      <c r="D71" s="26">
        <f t="shared" ref="D71:P71" si="61">D46+D55+D63</f>
        <v>858.97600000000011</v>
      </c>
      <c r="E71" s="26">
        <f t="shared" si="61"/>
        <v>1450.847</v>
      </c>
      <c r="F71" s="26">
        <f t="shared" si="61"/>
        <v>4018.6719999999996</v>
      </c>
      <c r="G71" s="26">
        <f t="shared" si="61"/>
        <v>2285.1749999999997</v>
      </c>
      <c r="H71" s="26">
        <f t="shared" si="61"/>
        <v>2181.4900000000002</v>
      </c>
      <c r="I71" s="26">
        <f t="shared" si="61"/>
        <v>1522.385</v>
      </c>
      <c r="J71" s="26">
        <f t="shared" si="61"/>
        <v>2293.0239999999999</v>
      </c>
      <c r="K71" s="26">
        <f t="shared" si="61"/>
        <v>3319.1419999999994</v>
      </c>
      <c r="L71" s="26">
        <f t="shared" si="61"/>
        <v>3365.232</v>
      </c>
      <c r="M71" s="26">
        <f t="shared" si="61"/>
        <v>3922.9049999999993</v>
      </c>
      <c r="N71" s="26"/>
      <c r="O71" s="26">
        <f t="shared" si="61"/>
        <v>3079.335</v>
      </c>
      <c r="P71" s="66">
        <f t="shared" si="61"/>
        <v>2419.1869999999994</v>
      </c>
      <c r="Q71" s="435">
        <f t="shared" si="12"/>
        <v>-0.2143800528360833</v>
      </c>
      <c r="R71" s="8"/>
      <c r="S71" s="223">
        <f>C71/C70</f>
        <v>3.9089797963914479E-2</v>
      </c>
      <c r="T71" s="217">
        <f>H71/H70</f>
        <v>2.6171000167475981E-2</v>
      </c>
      <c r="U71" s="217">
        <f>L71/L70</f>
        <v>2.626476003117837E-2</v>
      </c>
      <c r="V71" s="217">
        <f t="shared" ref="V71" si="62">M71/M70</f>
        <v>3.0222912047555107E-2</v>
      </c>
      <c r="W71" s="217"/>
      <c r="X71" s="217">
        <f t="shared" ref="X71" si="63">O71/O70</f>
        <v>2.1299777426669032E-2</v>
      </c>
      <c r="Y71" s="222">
        <f t="shared" ref="Y71" si="64">P71/P70</f>
        <v>1.7556327124348219E-2</v>
      </c>
    </row>
    <row r="72" spans="1:25" ht="20.100000000000001" customHeight="1">
      <c r="B72" s="383" t="s">
        <v>77</v>
      </c>
      <c r="C72" s="25">
        <f>C47+C56+C64</f>
        <v>7243.3329999999987</v>
      </c>
      <c r="D72" s="26">
        <f t="shared" ref="D72:P72" si="65">D47+D56+D64</f>
        <v>5149.5410000000002</v>
      </c>
      <c r="E72" s="26">
        <f t="shared" si="65"/>
        <v>4278.2690000000002</v>
      </c>
      <c r="F72" s="26">
        <f t="shared" si="65"/>
        <v>4299.29</v>
      </c>
      <c r="G72" s="26">
        <f t="shared" si="65"/>
        <v>2812.3040000000001</v>
      </c>
      <c r="H72" s="26">
        <f t="shared" si="65"/>
        <v>2868.9749999999999</v>
      </c>
      <c r="I72" s="26">
        <f t="shared" si="65"/>
        <v>2523.2689999999998</v>
      </c>
      <c r="J72" s="26">
        <f t="shared" si="65"/>
        <v>2559.8670000000002</v>
      </c>
      <c r="K72" s="26">
        <f t="shared" si="65"/>
        <v>4710.4220000000005</v>
      </c>
      <c r="L72" s="26">
        <f t="shared" si="65"/>
        <v>3959.9380000000001</v>
      </c>
      <c r="M72" s="26">
        <f t="shared" si="65"/>
        <v>2788.8609999999999</v>
      </c>
      <c r="N72" s="26"/>
      <c r="O72" s="26">
        <f t="shared" si="65"/>
        <v>8043.9459999999999</v>
      </c>
      <c r="P72" s="66">
        <f t="shared" si="65"/>
        <v>9102.5630000000001</v>
      </c>
      <c r="Q72" s="211">
        <f t="shared" si="12"/>
        <v>0.1316041902817349</v>
      </c>
      <c r="S72" s="223">
        <f>C72/C70</f>
        <v>0.11580991706533286</v>
      </c>
      <c r="T72" s="217">
        <f>H72/H70</f>
        <v>3.4418652024755733E-2</v>
      </c>
      <c r="U72" s="217">
        <f>L72/L70</f>
        <v>3.0906285601808262E-2</v>
      </c>
      <c r="V72" s="217">
        <f t="shared" ref="V72" si="66">M72/M70</f>
        <v>2.1485990794030595E-2</v>
      </c>
      <c r="W72" s="217"/>
      <c r="X72" s="217">
        <f t="shared" ref="X72" si="67">O72/O70</f>
        <v>5.5640019495165241E-2</v>
      </c>
      <c r="Y72" s="222">
        <f t="shared" ref="Y72" si="68">P72/P70</f>
        <v>6.6058379818504542E-2</v>
      </c>
    </row>
    <row r="73" spans="1:25" ht="20.100000000000001" customHeight="1">
      <c r="B73" s="383" t="s">
        <v>23</v>
      </c>
      <c r="C73" s="25">
        <f>C48+C57+C65</f>
        <v>42188.408000000003</v>
      </c>
      <c r="D73" s="26">
        <f t="shared" ref="D73:P73" si="69">D48+D57+D65</f>
        <v>39848.362000000001</v>
      </c>
      <c r="E73" s="26">
        <f t="shared" si="69"/>
        <v>43996.896999999997</v>
      </c>
      <c r="F73" s="26">
        <f t="shared" si="69"/>
        <v>74864.260999999999</v>
      </c>
      <c r="G73" s="26">
        <f t="shared" si="69"/>
        <v>71979.210000000006</v>
      </c>
      <c r="H73" s="26">
        <f t="shared" si="69"/>
        <v>64200.290999999997</v>
      </c>
      <c r="I73" s="26">
        <f t="shared" si="69"/>
        <v>55817.198000000004</v>
      </c>
      <c r="J73" s="26">
        <f t="shared" si="69"/>
        <v>73320.432000000001</v>
      </c>
      <c r="K73" s="26">
        <f t="shared" si="69"/>
        <v>88624.521999999997</v>
      </c>
      <c r="L73" s="26">
        <f t="shared" si="69"/>
        <v>100581.13499999999</v>
      </c>
      <c r="M73" s="26">
        <f t="shared" si="69"/>
        <v>103522.21399999999</v>
      </c>
      <c r="N73" s="26"/>
      <c r="O73" s="26">
        <f t="shared" si="69"/>
        <v>110468.69099999999</v>
      </c>
      <c r="P73" s="66">
        <f t="shared" si="69"/>
        <v>98366.471000000005</v>
      </c>
      <c r="Q73" s="211">
        <f t="shared" si="12"/>
        <v>-0.10955339373035558</v>
      </c>
      <c r="S73" s="223">
        <f>C73/C70</f>
        <v>0.67452870544519028</v>
      </c>
      <c r="T73" s="217">
        <f>H73/H70</f>
        <v>0.77020102155545356</v>
      </c>
      <c r="U73" s="217">
        <f>L73/L70</f>
        <v>0.78500958461067638</v>
      </c>
      <c r="V73" s="217">
        <f t="shared" ref="V73" si="70">M73/M70</f>
        <v>0.79755761831861294</v>
      </c>
      <c r="W73" s="217"/>
      <c r="X73" s="217">
        <f t="shared" ref="X73" si="71">O73/O70</f>
        <v>0.76411255381940468</v>
      </c>
      <c r="Y73" s="222">
        <f t="shared" ref="Y73" si="72">P73/P70</f>
        <v>0.71385715240025382</v>
      </c>
    </row>
    <row r="74" spans="1:25" ht="20.100000000000001" customHeight="1">
      <c r="B74" s="383" t="s">
        <v>108</v>
      </c>
      <c r="C74" s="25">
        <f>C58+C66+C49</f>
        <v>597.83899999999994</v>
      </c>
      <c r="D74" s="26">
        <f t="shared" ref="D74:P74" si="73">D58+D66+D49</f>
        <v>2019.1779999999999</v>
      </c>
      <c r="E74" s="26">
        <f t="shared" si="73"/>
        <v>2257.6689999999999</v>
      </c>
      <c r="F74" s="26">
        <f t="shared" si="73"/>
        <v>3064.2550000000001</v>
      </c>
      <c r="G74" s="26">
        <f t="shared" si="73"/>
        <v>2776.3339999999998</v>
      </c>
      <c r="H74" s="26">
        <f t="shared" si="73"/>
        <v>1812.8229999999999</v>
      </c>
      <c r="I74" s="26">
        <f t="shared" si="73"/>
        <v>3609.6390000000001</v>
      </c>
      <c r="J74" s="26">
        <f t="shared" si="73"/>
        <v>6388.32</v>
      </c>
      <c r="K74" s="26">
        <f t="shared" si="73"/>
        <v>3973.7780000000002</v>
      </c>
      <c r="L74" s="26">
        <f t="shared" si="73"/>
        <v>5701.7070000000003</v>
      </c>
      <c r="M74" s="26">
        <f t="shared" si="73"/>
        <v>4782.6020000000008</v>
      </c>
      <c r="N74" s="26"/>
      <c r="O74" s="26">
        <f t="shared" si="73"/>
        <v>3658.9069999999997</v>
      </c>
      <c r="P74" s="66">
        <f t="shared" si="73"/>
        <v>9706.1489999999994</v>
      </c>
      <c r="Q74" s="211">
        <f t="shared" si="12"/>
        <v>1.6527454783628008</v>
      </c>
      <c r="S74" s="223">
        <f>C74/C70</f>
        <v>9.5585395574691295E-3</v>
      </c>
      <c r="T74" s="217">
        <f>H74/H70</f>
        <v>2.174815884400309E-2</v>
      </c>
      <c r="U74" s="217">
        <f>L74/L70</f>
        <v>4.4500339389108967E-2</v>
      </c>
      <c r="V74" s="217">
        <f t="shared" ref="V74" si="74">M74/M70</f>
        <v>3.6846204433821673E-2</v>
      </c>
      <c r="W74" s="217"/>
      <c r="X74" s="217">
        <f t="shared" ref="X74" si="75">O74/O70</f>
        <v>2.5308680193899431E-2</v>
      </c>
      <c r="Y74" s="222">
        <f t="shared" ref="Y74" si="76">P74/P70</f>
        <v>7.0438675043171681E-2</v>
      </c>
    </row>
    <row r="75" spans="1:25" ht="20.100000000000001" customHeight="1">
      <c r="B75" s="383" t="s">
        <v>161</v>
      </c>
      <c r="C75" s="25">
        <f>C50+C59+C67</f>
        <v>1789.4169999999999</v>
      </c>
      <c r="D75" s="26">
        <f t="shared" ref="D75:P75" si="77">D50+D59+D67</f>
        <v>324.02300000000002</v>
      </c>
      <c r="E75" s="26">
        <f t="shared" si="77"/>
        <v>266.09100000000001</v>
      </c>
      <c r="F75" s="26">
        <f t="shared" si="77"/>
        <v>231.214</v>
      </c>
      <c r="G75" s="26">
        <f t="shared" si="77"/>
        <v>802.077</v>
      </c>
      <c r="H75" s="26">
        <f t="shared" si="77"/>
        <v>817.75299999999993</v>
      </c>
      <c r="I75" s="26">
        <f t="shared" si="77"/>
        <v>564.6</v>
      </c>
      <c r="J75" s="26">
        <f t="shared" si="77"/>
        <v>770.71499999999992</v>
      </c>
      <c r="K75" s="26">
        <f t="shared" si="77"/>
        <v>439.27</v>
      </c>
      <c r="L75" s="26">
        <f t="shared" si="77"/>
        <v>691.66199999999992</v>
      </c>
      <c r="M75" s="26">
        <f t="shared" si="77"/>
        <v>545.71600000000012</v>
      </c>
      <c r="N75" s="26"/>
      <c r="O75" s="26">
        <f t="shared" si="77"/>
        <v>1245.96</v>
      </c>
      <c r="P75" s="66">
        <f t="shared" si="77"/>
        <v>1124.942</v>
      </c>
      <c r="Q75" s="211">
        <f t="shared" si="12"/>
        <v>-9.7128318726122848E-2</v>
      </c>
      <c r="S75" s="223">
        <f>C75/C70</f>
        <v>2.8610065886146164E-2</v>
      </c>
      <c r="T75" s="217">
        <f>H75/H70</f>
        <v>9.8104570270567282E-3</v>
      </c>
      <c r="U75" s="217">
        <f>L75/L70</f>
        <v>5.3982419199285194E-3</v>
      </c>
      <c r="V75" s="217">
        <f t="shared" ref="V75" si="78">M75/M70</f>
        <v>4.2043145757910501E-3</v>
      </c>
      <c r="W75" s="217"/>
      <c r="X75" s="217">
        <f t="shared" ref="X75" si="79">O75/O70</f>
        <v>8.6183122922749711E-3</v>
      </c>
      <c r="Y75" s="222">
        <f t="shared" ref="Y75" si="80">P75/P70</f>
        <v>8.1638375817655023E-3</v>
      </c>
    </row>
    <row r="76" spans="1:25" ht="20.100000000000001" customHeight="1">
      <c r="B76" s="383" t="s">
        <v>24</v>
      </c>
      <c r="C76" s="25">
        <f>C51+C60+C68</f>
        <v>90.73</v>
      </c>
      <c r="D76" s="26">
        <f t="shared" ref="D76:P76" si="81">D51+D60+D68</f>
        <v>0.28899999999999998</v>
      </c>
      <c r="E76" s="26">
        <f t="shared" si="81"/>
        <v>0.21099999999999999</v>
      </c>
      <c r="F76" s="26">
        <f t="shared" si="81"/>
        <v>9.6000000000000002E-2</v>
      </c>
      <c r="G76" s="26">
        <f t="shared" si="81"/>
        <v>1.722</v>
      </c>
      <c r="H76" s="26">
        <f t="shared" si="81"/>
        <v>608.01400000000001</v>
      </c>
      <c r="I76" s="26">
        <f t="shared" si="81"/>
        <v>0.13500000000000001</v>
      </c>
      <c r="J76" s="26">
        <f t="shared" si="81"/>
        <v>373</v>
      </c>
      <c r="K76" s="26">
        <f t="shared" si="81"/>
        <v>327.54500000000002</v>
      </c>
      <c r="L76" s="26">
        <f t="shared" si="81"/>
        <v>137.48400000000001</v>
      </c>
      <c r="M76" s="26">
        <f t="shared" si="81"/>
        <v>171.72300000000001</v>
      </c>
      <c r="N76" s="26"/>
      <c r="O76" s="26">
        <f t="shared" si="81"/>
        <v>111.12299999999999</v>
      </c>
      <c r="P76" s="66">
        <f t="shared" si="81"/>
        <v>140.857</v>
      </c>
      <c r="Q76" s="211">
        <f t="shared" si="12"/>
        <v>0.26757736922149339</v>
      </c>
      <c r="S76" s="223">
        <f>C76/C70</f>
        <v>1.4506351945075082E-3</v>
      </c>
      <c r="T76" s="217">
        <f>H76/H70</f>
        <v>7.2942504874318652E-3</v>
      </c>
      <c r="U76" s="217">
        <f>L76/L70</f>
        <v>1.073026842763449E-3</v>
      </c>
      <c r="V76" s="217">
        <f t="shared" ref="V76" si="82">M76/M70</f>
        <v>1.3229912846582589E-3</v>
      </c>
      <c r="W76" s="217"/>
      <c r="X76" s="217">
        <f t="shared" ref="X76" si="83">O76/O70</f>
        <v>7.6863841283385627E-4</v>
      </c>
      <c r="Y76" s="222">
        <f t="shared" ref="Y76" si="84">P76/P70</f>
        <v>1.0222159633605495E-3</v>
      </c>
    </row>
    <row r="77" spans="1:25" ht="20.100000000000001" customHeight="1">
      <c r="B77" s="383" t="s">
        <v>25</v>
      </c>
      <c r="C77" s="25">
        <f>C52</f>
        <v>1873.2330000000002</v>
      </c>
      <c r="D77" s="26">
        <f t="shared" ref="D77:P77" si="85">D52</f>
        <v>1790.4250000000002</v>
      </c>
      <c r="E77" s="26">
        <f t="shared" si="85"/>
        <v>1636.8530000000001</v>
      </c>
      <c r="F77" s="26">
        <f t="shared" si="85"/>
        <v>1599.4890000000003</v>
      </c>
      <c r="G77" s="26">
        <f t="shared" si="85"/>
        <v>3524.2860000000001</v>
      </c>
      <c r="H77" s="26">
        <f t="shared" si="85"/>
        <v>2576.011</v>
      </c>
      <c r="I77" s="26">
        <f t="shared" si="85"/>
        <v>3755.7039999999997</v>
      </c>
      <c r="J77" s="26">
        <f t="shared" si="85"/>
        <v>4171.6790000000001</v>
      </c>
      <c r="K77" s="26">
        <f t="shared" si="85"/>
        <v>4121.9889999999996</v>
      </c>
      <c r="L77" s="26">
        <f t="shared" si="85"/>
        <v>2862.5340000000001</v>
      </c>
      <c r="M77" s="26">
        <f t="shared" si="85"/>
        <v>2379.8070000000002</v>
      </c>
      <c r="N77" s="26"/>
      <c r="O77" s="26">
        <f t="shared" si="85"/>
        <v>3549.6920000000005</v>
      </c>
      <c r="P77" s="66">
        <f t="shared" si="85"/>
        <v>3767.4600000000005</v>
      </c>
      <c r="Q77" s="211">
        <f t="shared" si="12"/>
        <v>6.1348421215136409E-2</v>
      </c>
      <c r="S77" s="223">
        <f>C77/C70</f>
        <v>2.995015669913902E-2</v>
      </c>
      <c r="T77" s="217">
        <f>H77/H70</f>
        <v>3.0904007954388954E-2</v>
      </c>
      <c r="U77" s="217">
        <f>L77/L70</f>
        <v>2.2341332957457063E-2</v>
      </c>
      <c r="V77" s="217">
        <f t="shared" ref="V77" si="86">M77/M70</f>
        <v>1.8334549944787344E-2</v>
      </c>
      <c r="W77" s="217"/>
      <c r="X77" s="217">
        <f t="shared" ref="X77" si="87">O77/O70</f>
        <v>2.4553239427742568E-2</v>
      </c>
      <c r="Y77" s="222">
        <f t="shared" ref="Y77" si="88">P77/P70</f>
        <v>2.7340904273996578E-2</v>
      </c>
    </row>
    <row r="78" spans="1:25" ht="20.100000000000001" customHeight="1" thickBot="1">
      <c r="A78" s="15"/>
      <c r="B78" s="388" t="s">
        <v>78</v>
      </c>
      <c r="C78" s="29">
        <f>C53+C69+C61</f>
        <v>6317.1829999999991</v>
      </c>
      <c r="D78" s="30">
        <f t="shared" ref="D78:P78" si="89">D53+D69+D61</f>
        <v>5439.2720000000008</v>
      </c>
      <c r="E78" s="30">
        <f t="shared" si="89"/>
        <v>4105.8289999999997</v>
      </c>
      <c r="F78" s="30">
        <f t="shared" si="89"/>
        <v>6176.2110000000011</v>
      </c>
      <c r="G78" s="30">
        <f t="shared" si="89"/>
        <v>7506.33</v>
      </c>
      <c r="H78" s="30">
        <f t="shared" si="89"/>
        <v>8289.8829999999998</v>
      </c>
      <c r="I78" s="30">
        <f t="shared" si="89"/>
        <v>9546.4760000000006</v>
      </c>
      <c r="J78" s="30">
        <f t="shared" si="89"/>
        <v>10903.325999999999</v>
      </c>
      <c r="K78" s="30">
        <f t="shared" si="89"/>
        <v>15368.129999999997</v>
      </c>
      <c r="L78" s="30">
        <f t="shared" si="89"/>
        <v>10827.578000000001</v>
      </c>
      <c r="M78" s="30">
        <f t="shared" si="89"/>
        <v>11685.213</v>
      </c>
      <c r="N78" s="30"/>
      <c r="O78" s="30">
        <f t="shared" si="89"/>
        <v>14413.575000000001</v>
      </c>
      <c r="P78" s="391">
        <f t="shared" si="89"/>
        <v>13168.106</v>
      </c>
      <c r="Q78" s="212">
        <f t="shared" si="12"/>
        <v>-8.6409443874958219E-2</v>
      </c>
      <c r="S78" s="229">
        <f>C78/C70</f>
        <v>0.10100218218830069</v>
      </c>
      <c r="T78" s="230">
        <f>H78/H70</f>
        <v>9.9452451939434167E-2</v>
      </c>
      <c r="U78" s="230">
        <f>L78/L70</f>
        <v>8.4506428647078802E-2</v>
      </c>
      <c r="V78" s="230">
        <f t="shared" ref="V78" si="90">M78/M70</f>
        <v>9.0025418600742979E-2</v>
      </c>
      <c r="W78" s="230"/>
      <c r="X78" s="230">
        <f t="shared" ref="X78" si="91">O78/O70</f>
        <v>9.969877893201004E-2</v>
      </c>
      <c r="Y78" s="312">
        <f t="shared" ref="Y78" si="92">P78/P70</f>
        <v>9.5562507794599003E-2</v>
      </c>
    </row>
    <row r="79" spans="1:25" ht="20.100000000000001" customHeight="1"/>
    <row r="80" spans="1:25" ht="20.100000000000001" customHeight="1"/>
    <row r="81" spans="1:17" ht="6" customHeight="1">
      <c r="A81" s="542" t="s">
        <v>164</v>
      </c>
      <c r="B81" s="543"/>
      <c r="C81" s="546" t="s">
        <v>167</v>
      </c>
      <c r="D81" s="547"/>
      <c r="E81" s="547"/>
      <c r="F81" s="547"/>
      <c r="G81" s="547"/>
      <c r="H81" s="547"/>
      <c r="I81" s="547"/>
      <c r="J81" s="547"/>
      <c r="K81" s="547"/>
      <c r="L81" s="547"/>
      <c r="M81" s="547"/>
      <c r="N81" s="547"/>
      <c r="O81" s="547"/>
      <c r="P81" s="548"/>
      <c r="Q81" s="558" t="s">
        <v>177</v>
      </c>
    </row>
    <row r="82" spans="1:17" ht="20.100000000000001" customHeight="1">
      <c r="A82" s="542"/>
      <c r="B82" s="543"/>
      <c r="C82" s="549"/>
      <c r="D82" s="550"/>
      <c r="E82" s="550"/>
      <c r="F82" s="550"/>
      <c r="G82" s="550"/>
      <c r="H82" s="550"/>
      <c r="I82" s="550"/>
      <c r="J82" s="550"/>
      <c r="K82" s="550"/>
      <c r="L82" s="550"/>
      <c r="M82" s="550"/>
      <c r="N82" s="550"/>
      <c r="O82" s="550"/>
      <c r="P82" s="551"/>
      <c r="Q82" s="559"/>
    </row>
    <row r="83" spans="1:17" ht="20.100000000000001" customHeight="1" thickBot="1">
      <c r="A83" s="544"/>
      <c r="B83" s="545"/>
      <c r="C83" s="394">
        <v>2010</v>
      </c>
      <c r="D83" s="395">
        <v>2011</v>
      </c>
      <c r="E83" s="395">
        <v>2012</v>
      </c>
      <c r="F83" s="395">
        <v>2013</v>
      </c>
      <c r="G83" s="395">
        <v>2014</v>
      </c>
      <c r="H83" s="396">
        <v>2015</v>
      </c>
      <c r="I83" s="395">
        <v>2016</v>
      </c>
      <c r="J83" s="395">
        <v>2017</v>
      </c>
      <c r="K83" s="395">
        <v>2018</v>
      </c>
      <c r="L83" s="396">
        <v>2019</v>
      </c>
      <c r="M83" s="395">
        <v>2020</v>
      </c>
      <c r="N83" s="395">
        <v>2021</v>
      </c>
      <c r="O83" s="395">
        <v>2022</v>
      </c>
      <c r="P83" s="434">
        <v>2023</v>
      </c>
      <c r="Q83" s="559"/>
    </row>
    <row r="84" spans="1:17" ht="20.100000000000001" customHeight="1" thickBot="1">
      <c r="A84" s="406" t="s">
        <v>160</v>
      </c>
      <c r="B84" s="406"/>
      <c r="C84" s="407">
        <f>(C45/C6)*10</f>
        <v>0.53108098763735689</v>
      </c>
      <c r="D84" s="408">
        <f t="shared" ref="D84:P84" si="93">(D45/D6)*10</f>
        <v>0.48559582603400464</v>
      </c>
      <c r="E84" s="408">
        <f t="shared" si="93"/>
        <v>0.61726687209471287</v>
      </c>
      <c r="F84" s="408">
        <f t="shared" si="93"/>
        <v>0.76220977936671264</v>
      </c>
      <c r="G84" s="408">
        <f t="shared" si="93"/>
        <v>0.5868037100327268</v>
      </c>
      <c r="H84" s="408">
        <f t="shared" si="93"/>
        <v>0.51589880667692734</v>
      </c>
      <c r="I84" s="408">
        <f t="shared" si="93"/>
        <v>0.5604242391657257</v>
      </c>
      <c r="J84" s="408">
        <f t="shared" si="93"/>
        <v>0.60405597813173906</v>
      </c>
      <c r="K84" s="408">
        <f t="shared" si="93"/>
        <v>0.76392330023062205</v>
      </c>
      <c r="L84" s="408">
        <f t="shared" si="93"/>
        <v>0.62805357599803968</v>
      </c>
      <c r="M84" s="408">
        <f t="shared" si="93"/>
        <v>0.59759277377262632</v>
      </c>
      <c r="N84" s="408">
        <f t="shared" ref="N84:O84" si="94">(N45/N6)*10</f>
        <v>0.56675846901644433</v>
      </c>
      <c r="O84" s="408">
        <f t="shared" si="94"/>
        <v>0.61559916006041393</v>
      </c>
      <c r="P84" s="409">
        <f t="shared" si="93"/>
        <v>0.64005985743506244</v>
      </c>
      <c r="Q84" s="24">
        <f>(P84-O84)/O84</f>
        <v>3.9734780294774889E-2</v>
      </c>
    </row>
    <row r="85" spans="1:17" ht="20.100000000000001" customHeight="1">
      <c r="A85" s="9"/>
      <c r="B85" s="410" t="s">
        <v>76</v>
      </c>
      <c r="C85" s="52">
        <f t="shared" ref="C85:P85" si="95">(C46/C7)*10</f>
        <v>0.69001337525338613</v>
      </c>
      <c r="D85" s="56">
        <f t="shared" si="95"/>
        <v>3.7542001013968291</v>
      </c>
      <c r="E85" s="56">
        <f t="shared" si="95"/>
        <v>3.6339930046934321</v>
      </c>
      <c r="F85" s="56">
        <f t="shared" si="95"/>
        <v>2.026775752014907</v>
      </c>
      <c r="G85" s="56">
        <f t="shared" si="95"/>
        <v>1.0362202538592604</v>
      </c>
      <c r="H85" s="56">
        <f t="shared" si="95"/>
        <v>1.0522435513387511</v>
      </c>
      <c r="I85" s="56">
        <f t="shared" si="95"/>
        <v>1.1613100423987119</v>
      </c>
      <c r="J85" s="56">
        <f t="shared" si="95"/>
        <v>1.9395509047990969</v>
      </c>
      <c r="K85" s="56">
        <f t="shared" si="95"/>
        <v>1.1882045616745038</v>
      </c>
      <c r="L85" s="56">
        <f t="shared" si="95"/>
        <v>1.3978749635668537</v>
      </c>
      <c r="M85" s="56">
        <f t="shared" si="95"/>
        <v>1.5183727976251962</v>
      </c>
      <c r="N85" s="56">
        <f t="shared" ref="N85:O85" si="96">(N46/N7)*10</f>
        <v>1.4193137566440417</v>
      </c>
      <c r="O85" s="56">
        <f t="shared" si="96"/>
        <v>2.9186896390534423</v>
      </c>
      <c r="P85" s="139">
        <f t="shared" si="95"/>
        <v>3.9804148732576117</v>
      </c>
      <c r="Q85" s="435">
        <f t="shared" ref="Q85:Q117" si="97">(P85-O85)/O85</f>
        <v>0.36376777441417052</v>
      </c>
    </row>
    <row r="86" spans="1:17" ht="20.100000000000001" customHeight="1">
      <c r="A86" s="9"/>
      <c r="B86" s="410" t="s">
        <v>77</v>
      </c>
      <c r="C86" s="52">
        <f t="shared" ref="C86:P86" si="98">(C47/C8)*10</f>
        <v>0.4432272213170334</v>
      </c>
      <c r="D86" s="56">
        <f t="shared" si="98"/>
        <v>0.44741963503438609</v>
      </c>
      <c r="E86" s="56">
        <f t="shared" si="98"/>
        <v>0.62121769184666786</v>
      </c>
      <c r="F86" s="56">
        <f t="shared" si="98"/>
        <v>0.70917060706505985</v>
      </c>
      <c r="G86" s="56">
        <f t="shared" si="98"/>
        <v>0.66782240891521338</v>
      </c>
      <c r="H86" s="56">
        <f t="shared" si="98"/>
        <v>1.2784931664407984</v>
      </c>
      <c r="I86" s="56">
        <f t="shared" si="98"/>
        <v>7.3346196251378171</v>
      </c>
      <c r="J86" s="56">
        <f t="shared" si="98"/>
        <v>2.1675977653631282</v>
      </c>
      <c r="K86" s="56">
        <f t="shared" si="98"/>
        <v>3.8345891639756018</v>
      </c>
      <c r="L86" s="56">
        <f t="shared" si="98"/>
        <v>2.2190466525106167</v>
      </c>
      <c r="M86" s="56">
        <f t="shared" si="98"/>
        <v>2.3503679515617715</v>
      </c>
      <c r="N86" s="56">
        <f t="shared" ref="N86:O86" si="99">(N47/N8)*10</f>
        <v>2.0196233113105215</v>
      </c>
      <c r="O86" s="56">
        <f t="shared" si="99"/>
        <v>5.6342198296641479</v>
      </c>
      <c r="P86" s="139">
        <f t="shared" si="98"/>
        <v>2.3677738294080064</v>
      </c>
      <c r="Q86" s="211">
        <f t="shared" si="97"/>
        <v>-0.57975125199381017</v>
      </c>
    </row>
    <row r="87" spans="1:17" ht="20.100000000000001" customHeight="1">
      <c r="A87" s="9"/>
      <c r="B87" s="410" t="s">
        <v>23</v>
      </c>
      <c r="C87" s="52">
        <f t="shared" ref="C87:P87" si="100">(C48/C9)*10</f>
        <v>0.44309655023250616</v>
      </c>
      <c r="D87" s="56">
        <f t="shared" si="100"/>
        <v>0.4127884517306008</v>
      </c>
      <c r="E87" s="56">
        <f t="shared" si="100"/>
        <v>0.52008344667003514</v>
      </c>
      <c r="F87" s="56">
        <f t="shared" si="100"/>
        <v>0.65723561001921504</v>
      </c>
      <c r="G87" s="56">
        <f t="shared" si="100"/>
        <v>0.44189806940004928</v>
      </c>
      <c r="H87" s="56">
        <f t="shared" si="100"/>
        <v>0.41369829743998116</v>
      </c>
      <c r="I87" s="56">
        <f t="shared" si="100"/>
        <v>0.42634878953869387</v>
      </c>
      <c r="J87" s="56">
        <f t="shared" si="100"/>
        <v>0.43401128920272752</v>
      </c>
      <c r="K87" s="56">
        <f t="shared" si="100"/>
        <v>0.60338299468218848</v>
      </c>
      <c r="L87" s="56">
        <f t="shared" si="100"/>
        <v>0.47798039391836433</v>
      </c>
      <c r="M87" s="56">
        <f t="shared" si="100"/>
        <v>0.49714103049193648</v>
      </c>
      <c r="N87" s="56">
        <f t="shared" ref="N87:O87" si="101">(N48/N9)*10</f>
        <v>0.43480560537168467</v>
      </c>
      <c r="O87" s="56">
        <f t="shared" si="101"/>
        <v>0.47785700462805192</v>
      </c>
      <c r="P87" s="139">
        <f t="shared" si="100"/>
        <v>0.47534439299626186</v>
      </c>
      <c r="Q87" s="211">
        <f t="shared" si="97"/>
        <v>-5.2580826637579504E-3</v>
      </c>
    </row>
    <row r="88" spans="1:17" ht="20.100000000000001" customHeight="1">
      <c r="A88" s="9"/>
      <c r="B88" s="410" t="s">
        <v>108</v>
      </c>
      <c r="C88" s="52">
        <f t="shared" ref="C88:P88" si="102">(C49/C10)*10</f>
        <v>0.27823318301782818</v>
      </c>
      <c r="D88" s="56">
        <f t="shared" si="102"/>
        <v>0.34809492732986647</v>
      </c>
      <c r="E88" s="56">
        <f t="shared" si="102"/>
        <v>0.49519324749349197</v>
      </c>
      <c r="F88" s="56">
        <f t="shared" si="102"/>
        <v>3.9534889509810638</v>
      </c>
      <c r="G88" s="56">
        <f t="shared" si="102"/>
        <v>2.6160234744822026</v>
      </c>
      <c r="H88" s="56">
        <f t="shared" si="102"/>
        <v>0.46669353119838003</v>
      </c>
      <c r="I88" s="56">
        <f t="shared" si="102"/>
        <v>0.63340864682410714</v>
      </c>
      <c r="J88" s="56">
        <f t="shared" si="102"/>
        <v>0.9863245919383743</v>
      </c>
      <c r="K88" s="56">
        <f t="shared" si="102"/>
        <v>0.92326999501230844</v>
      </c>
      <c r="L88" s="56">
        <f t="shared" si="102"/>
        <v>1.0090977613627798</v>
      </c>
      <c r="M88" s="56">
        <f t="shared" si="102"/>
        <v>0.53587899210489365</v>
      </c>
      <c r="N88" s="56">
        <f t="shared" ref="N88:O88" si="103">(N49/N10)*10</f>
        <v>0.60110811114861062</v>
      </c>
      <c r="O88" s="56">
        <f t="shared" si="103"/>
        <v>1.1157953094983304</v>
      </c>
      <c r="P88" s="139">
        <f t="shared" si="102"/>
        <v>0.70172677538956163</v>
      </c>
      <c r="Q88" s="211">
        <f t="shared" si="97"/>
        <v>-0.37109721701100978</v>
      </c>
    </row>
    <row r="89" spans="1:17" ht="20.100000000000001" customHeight="1">
      <c r="A89" s="9"/>
      <c r="B89" s="410" t="s">
        <v>161</v>
      </c>
      <c r="C89" s="52">
        <f t="shared" ref="C89:P89" si="104">(C50/C11)*10</f>
        <v>2.6007495439383872</v>
      </c>
      <c r="D89" s="56">
        <f t="shared" si="104"/>
        <v>1.6326062568733319</v>
      </c>
      <c r="E89" s="56">
        <f t="shared" si="104"/>
        <v>1.7801761200225337</v>
      </c>
      <c r="F89" s="56">
        <f t="shared" si="104"/>
        <v>1.6742564477168402</v>
      </c>
      <c r="G89" s="56">
        <f t="shared" si="104"/>
        <v>1.6716965368274119</v>
      </c>
      <c r="H89" s="56">
        <f t="shared" si="104"/>
        <v>3.4393146668199845</v>
      </c>
      <c r="I89" s="56">
        <f t="shared" si="104"/>
        <v>2.894374381681442</v>
      </c>
      <c r="J89" s="56">
        <f t="shared" si="104"/>
        <v>6.6469404696579577</v>
      </c>
      <c r="K89" s="56">
        <f t="shared" si="104"/>
        <v>25.791412942512125</v>
      </c>
      <c r="L89" s="56">
        <f t="shared" si="104"/>
        <v>5.3105450758941073</v>
      </c>
      <c r="M89" s="56">
        <f t="shared" si="104"/>
        <v>0.5561155836593159</v>
      </c>
      <c r="N89" s="56">
        <f t="shared" ref="N89:O89" si="105">(N50/N11)*10</f>
        <v>1.7546608113066842</v>
      </c>
      <c r="O89" s="56">
        <f t="shared" si="105"/>
        <v>12.36273087538037</v>
      </c>
      <c r="P89" s="139">
        <f t="shared" si="104"/>
        <v>42.630513923691552</v>
      </c>
      <c r="Q89" s="211">
        <f t="shared" si="97"/>
        <v>2.4483088205525561</v>
      </c>
    </row>
    <row r="90" spans="1:17" ht="20.100000000000001" customHeight="1">
      <c r="A90" s="9"/>
      <c r="B90" s="410" t="s">
        <v>24</v>
      </c>
      <c r="C90" s="52">
        <f t="shared" ref="C90:P90" si="106">(C51/C12)*10</f>
        <v>0.42495900823626426</v>
      </c>
      <c r="D90" s="56">
        <f t="shared" si="106"/>
        <v>5.7799999999999994</v>
      </c>
      <c r="E90" s="56">
        <f t="shared" si="106"/>
        <v>3.9074074074074074</v>
      </c>
      <c r="F90" s="56">
        <f t="shared" si="106"/>
        <v>8</v>
      </c>
      <c r="G90" s="56">
        <f t="shared" si="106"/>
        <v>6.5475285171102655</v>
      </c>
      <c r="H90" s="56">
        <f t="shared" si="106"/>
        <v>121</v>
      </c>
      <c r="I90" s="56">
        <f t="shared" si="106"/>
        <v>2.2131147540983607</v>
      </c>
      <c r="J90" s="56">
        <f t="shared" si="106"/>
        <v>14.866666666666667</v>
      </c>
      <c r="K90" s="56">
        <f t="shared" si="106"/>
        <v>0.65283540802212991</v>
      </c>
      <c r="L90" s="56">
        <f t="shared" si="106"/>
        <v>27.054545454545451</v>
      </c>
      <c r="M90" s="56"/>
      <c r="N90" s="56"/>
      <c r="O90" s="56"/>
      <c r="P90" s="139">
        <f t="shared" si="106"/>
        <v>0.65065419855963202</v>
      </c>
      <c r="Q90" s="211" t="e">
        <f t="shared" si="97"/>
        <v>#DIV/0!</v>
      </c>
    </row>
    <row r="91" spans="1:17" ht="20.100000000000001" customHeight="1">
      <c r="A91" s="9"/>
      <c r="B91" s="410" t="s">
        <v>25</v>
      </c>
      <c r="C91" s="52">
        <f t="shared" ref="C91:P91" si="107">(C52/C13)*10</f>
        <v>1.9423737354884469</v>
      </c>
      <c r="D91" s="56">
        <f t="shared" si="107"/>
        <v>2.5145253099224334</v>
      </c>
      <c r="E91" s="56">
        <f t="shared" si="107"/>
        <v>3.1464388417297169</v>
      </c>
      <c r="F91" s="56">
        <f t="shared" si="107"/>
        <v>3.0466341080605415</v>
      </c>
      <c r="G91" s="56">
        <f t="shared" si="107"/>
        <v>3.619407652515767</v>
      </c>
      <c r="H91" s="56">
        <f t="shared" si="107"/>
        <v>3.1098887036431178</v>
      </c>
      <c r="I91" s="56">
        <f t="shared" si="107"/>
        <v>2.7227538229215069</v>
      </c>
      <c r="J91" s="56">
        <f t="shared" si="107"/>
        <v>4.1714287142771429</v>
      </c>
      <c r="K91" s="56">
        <f t="shared" si="107"/>
        <v>4.9515582073917992</v>
      </c>
      <c r="L91" s="56">
        <f t="shared" si="107"/>
        <v>3.7630212133282326</v>
      </c>
      <c r="M91" s="56">
        <f t="shared" si="107"/>
        <v>2.0413982825129766</v>
      </c>
      <c r="N91" s="56">
        <f t="shared" ref="N91:O91" si="108">(N52/N13)*10</f>
        <v>2.138435221848149</v>
      </c>
      <c r="O91" s="56">
        <f t="shared" si="108"/>
        <v>1.8962992245867181</v>
      </c>
      <c r="P91" s="139">
        <f t="shared" si="107"/>
        <v>2.1836208440486935</v>
      </c>
      <c r="Q91" s="211">
        <f t="shared" si="97"/>
        <v>0.15151702628818756</v>
      </c>
    </row>
    <row r="92" spans="1:17" ht="20.100000000000001" customHeight="1" thickBot="1">
      <c r="A92" s="9"/>
      <c r="B92" s="410" t="s">
        <v>78</v>
      </c>
      <c r="C92" s="52">
        <f t="shared" ref="C92:P92" si="109">(C53/C14)*10</f>
        <v>0.870546444833735</v>
      </c>
      <c r="D92" s="56">
        <f t="shared" si="109"/>
        <v>0.4163199830945471</v>
      </c>
      <c r="E92" s="56">
        <f t="shared" si="109"/>
        <v>0.44437168708720576</v>
      </c>
      <c r="F92" s="56">
        <f t="shared" si="109"/>
        <v>0.71158460812373081</v>
      </c>
      <c r="G92" s="56">
        <f t="shared" si="109"/>
        <v>0.49432956338151207</v>
      </c>
      <c r="H92" s="56">
        <f t="shared" si="109"/>
        <v>0.44841254555328836</v>
      </c>
      <c r="I92" s="56">
        <f t="shared" si="109"/>
        <v>0.4932909743178765</v>
      </c>
      <c r="J92" s="56">
        <f t="shared" si="109"/>
        <v>0.51278480088709433</v>
      </c>
      <c r="K92" s="56">
        <f t="shared" si="109"/>
        <v>0.6682032907628116</v>
      </c>
      <c r="L92" s="56">
        <f t="shared" si="109"/>
        <v>0.61633923634908583</v>
      </c>
      <c r="M92" s="56">
        <f t="shared" si="109"/>
        <v>0.59737519765465175</v>
      </c>
      <c r="N92" s="56">
        <f t="shared" ref="N92:O92" si="110">(N53/N14)*10</f>
        <v>0.58125705646599601</v>
      </c>
      <c r="O92" s="56">
        <f t="shared" si="110"/>
        <v>0.66441868698187934</v>
      </c>
      <c r="P92" s="139">
        <f t="shared" si="109"/>
        <v>0.66146958063593631</v>
      </c>
      <c r="Q92" s="211">
        <f t="shared" si="97"/>
        <v>-4.4386264319857425E-3</v>
      </c>
    </row>
    <row r="93" spans="1:17" ht="20.100000000000001" customHeight="1" thickBot="1">
      <c r="A93" s="411" t="s">
        <v>162</v>
      </c>
      <c r="B93" s="411"/>
      <c r="C93" s="412"/>
      <c r="D93" s="413"/>
      <c r="E93" s="413"/>
      <c r="F93" s="413"/>
      <c r="G93" s="413"/>
      <c r="H93" s="413"/>
      <c r="I93" s="413"/>
      <c r="J93" s="413">
        <f t="shared" ref="J93:P93" si="111">(J54/J15)*10</f>
        <v>0.37936264406740261</v>
      </c>
      <c r="K93" s="413">
        <f t="shared" si="111"/>
        <v>0.49826674144995697</v>
      </c>
      <c r="L93" s="413">
        <f t="shared" si="111"/>
        <v>0.36053109695629276</v>
      </c>
      <c r="M93" s="413">
        <f t="shared" si="111"/>
        <v>0.44096358105126299</v>
      </c>
      <c r="N93" s="413">
        <f t="shared" ref="N93:O93" si="112">(N54/N15)*10</f>
        <v>0.36528409376264454</v>
      </c>
      <c r="O93" s="413">
        <f t="shared" si="112"/>
        <v>0.49254867870692226</v>
      </c>
      <c r="P93" s="414">
        <f t="shared" si="111"/>
        <v>0.39795889295463466</v>
      </c>
      <c r="Q93" s="28">
        <f t="shared" si="97"/>
        <v>-0.19204149730055553</v>
      </c>
    </row>
    <row r="94" spans="1:17" ht="20.100000000000001" customHeight="1">
      <c r="A94" s="9"/>
      <c r="B94" s="410" t="s">
        <v>76</v>
      </c>
      <c r="C94" s="415"/>
      <c r="D94" s="56"/>
      <c r="E94" s="56"/>
      <c r="F94" s="56"/>
      <c r="G94" s="56"/>
      <c r="H94" s="56"/>
      <c r="I94" s="56"/>
      <c r="J94" s="56">
        <f t="shared" ref="J94:P94" si="113">(J55/J16)*10</f>
        <v>3.0769773015649227</v>
      </c>
      <c r="K94" s="56"/>
      <c r="L94" s="56">
        <f t="shared" si="113"/>
        <v>0.69760174082133419</v>
      </c>
      <c r="M94" s="56">
        <f t="shared" si="113"/>
        <v>0.70151113772204943</v>
      </c>
      <c r="N94" s="56">
        <f t="shared" ref="N94:O94" si="114">(N55/N16)*10</f>
        <v>0.63877766389553203</v>
      </c>
      <c r="O94" s="56">
        <f t="shared" si="114"/>
        <v>0.76805067011828232</v>
      </c>
      <c r="P94" s="139">
        <f t="shared" si="113"/>
        <v>0.92326464309266276</v>
      </c>
      <c r="Q94" s="211">
        <f t="shared" si="97"/>
        <v>0.2020881941948921</v>
      </c>
    </row>
    <row r="95" spans="1:17" ht="20.100000000000001" customHeight="1">
      <c r="A95" s="9"/>
      <c r="B95" s="410" t="s">
        <v>77</v>
      </c>
      <c r="C95" s="415"/>
      <c r="D95" s="56"/>
      <c r="E95" s="56"/>
      <c r="F95" s="56"/>
      <c r="G95" s="56"/>
      <c r="H95" s="56"/>
      <c r="I95" s="56"/>
      <c r="J95" s="56">
        <f t="shared" ref="J95:P95" si="115">(J56/J17)*10</f>
        <v>0.29111779027650503</v>
      </c>
      <c r="K95" s="56">
        <f t="shared" si="115"/>
        <v>0.49329051877428287</v>
      </c>
      <c r="L95" s="56">
        <f t="shared" si="115"/>
        <v>0.25438596339448905</v>
      </c>
      <c r="M95" s="56">
        <f t="shared" si="115"/>
        <v>0.28201113388558052</v>
      </c>
      <c r="N95" s="56">
        <f t="shared" ref="N95:O95" si="116">(N56/N17)*10</f>
        <v>0.26019002073945707</v>
      </c>
      <c r="O95" s="56">
        <f t="shared" si="116"/>
        <v>0.36117290486056913</v>
      </c>
      <c r="P95" s="139">
        <f t="shared" si="115"/>
        <v>0.33918193472370217</v>
      </c>
      <c r="Q95" s="211">
        <f t="shared" si="97"/>
        <v>-6.0887651983076024E-2</v>
      </c>
    </row>
    <row r="96" spans="1:17" ht="20.100000000000001" customHeight="1">
      <c r="A96" s="9"/>
      <c r="B96" s="410" t="s">
        <v>23</v>
      </c>
      <c r="C96" s="415"/>
      <c r="D96" s="56"/>
      <c r="E96" s="56"/>
      <c r="F96" s="56"/>
      <c r="G96" s="56"/>
      <c r="H96" s="56"/>
      <c r="I96" s="56"/>
      <c r="J96" s="56">
        <f t="shared" ref="J96:P96" si="117">(J57/J18)*10</f>
        <v>0.39877881208297061</v>
      </c>
      <c r="K96" s="56">
        <f t="shared" si="117"/>
        <v>0.48658075585757971</v>
      </c>
      <c r="L96" s="56">
        <f t="shared" si="117"/>
        <v>0.39981427531278652</v>
      </c>
      <c r="M96" s="56">
        <f t="shared" si="117"/>
        <v>0.51322735974937639</v>
      </c>
      <c r="N96" s="56">
        <f t="shared" ref="N96:O96" si="118">(N57/N18)*10</f>
        <v>0.54715974214206442</v>
      </c>
      <c r="O96" s="56">
        <f t="shared" si="118"/>
        <v>0.6697248690463693</v>
      </c>
      <c r="P96" s="139">
        <f t="shared" si="117"/>
        <v>0.66049885489330573</v>
      </c>
      <c r="Q96" s="211">
        <f t="shared" si="97"/>
        <v>-1.3775827327721335E-2</v>
      </c>
    </row>
    <row r="97" spans="1:17" ht="20.100000000000001" customHeight="1">
      <c r="A97" s="9"/>
      <c r="B97" s="410" t="s">
        <v>108</v>
      </c>
      <c r="C97" s="415"/>
      <c r="D97" s="56"/>
      <c r="E97" s="56"/>
      <c r="F97" s="56"/>
      <c r="G97" s="56"/>
      <c r="H97" s="56"/>
      <c r="I97" s="56"/>
      <c r="J97" s="56">
        <f t="shared" ref="J97:P97" si="119">(J58/J19)*10</f>
        <v>0.43580552898763969</v>
      </c>
      <c r="K97" s="56">
        <f t="shared" si="119"/>
        <v>0.60095758627315654</v>
      </c>
      <c r="L97" s="56">
        <f t="shared" si="119"/>
        <v>0.49822521535903475</v>
      </c>
      <c r="M97" s="56">
        <f t="shared" si="119"/>
        <v>0.53277125795375702</v>
      </c>
      <c r="N97" s="56">
        <f t="shared" ref="N97:O97" si="120">(N58/N19)*10</f>
        <v>0.55978898007033995</v>
      </c>
      <c r="O97" s="56">
        <f t="shared" si="120"/>
        <v>1.0831622176591376</v>
      </c>
      <c r="P97" s="139">
        <f t="shared" si="119"/>
        <v>1.5646529518837791</v>
      </c>
      <c r="Q97" s="211">
        <f t="shared" si="97"/>
        <v>0.44452319917990601</v>
      </c>
    </row>
    <row r="98" spans="1:17" ht="20.100000000000001" customHeight="1">
      <c r="A98" s="9"/>
      <c r="B98" s="410" t="s">
        <v>161</v>
      </c>
      <c r="C98" s="415"/>
      <c r="D98" s="56"/>
      <c r="E98" s="56"/>
      <c r="F98" s="56"/>
      <c r="G98" s="56"/>
      <c r="H98" s="56"/>
      <c r="I98" s="56"/>
      <c r="J98" s="56">
        <f t="shared" ref="J98:P98" si="121">(J59/J20)*10</f>
        <v>0.54184597597790485</v>
      </c>
      <c r="K98" s="56">
        <f t="shared" si="121"/>
        <v>0.73336809176225226</v>
      </c>
      <c r="L98" s="56"/>
      <c r="M98" s="56"/>
      <c r="N98" s="56"/>
      <c r="O98" s="56"/>
      <c r="P98" s="139" t="e">
        <f t="shared" si="121"/>
        <v>#DIV/0!</v>
      </c>
      <c r="Q98" s="211" t="e">
        <f t="shared" si="97"/>
        <v>#DIV/0!</v>
      </c>
    </row>
    <row r="99" spans="1:17" ht="20.100000000000001" customHeight="1">
      <c r="A99" s="9"/>
      <c r="B99" s="410" t="s">
        <v>24</v>
      </c>
      <c r="C99" s="415"/>
      <c r="D99" s="56"/>
      <c r="E99" s="56"/>
      <c r="F99" s="56"/>
      <c r="G99" s="56"/>
      <c r="H99" s="56"/>
      <c r="I99" s="56"/>
      <c r="J99" s="56">
        <f t="shared" ref="J99:P99" si="122">(J60/J21)*10</f>
        <v>0.42793874425727413</v>
      </c>
      <c r="K99" s="56">
        <f t="shared" si="122"/>
        <v>0.51341722637285236</v>
      </c>
      <c r="L99" s="56">
        <f t="shared" si="122"/>
        <v>0.49268557765460275</v>
      </c>
      <c r="M99" s="56">
        <f t="shared" si="122"/>
        <v>0.49511439156947834</v>
      </c>
      <c r="N99" s="56">
        <f t="shared" ref="N99:O99" si="123">(N60/N21)*10</f>
        <v>0.5936468707265864</v>
      </c>
      <c r="O99" s="56">
        <f t="shared" si="123"/>
        <v>0.53591954022988508</v>
      </c>
      <c r="P99" s="139">
        <f t="shared" si="122"/>
        <v>0.53104600530802037</v>
      </c>
      <c r="Q99" s="211">
        <f t="shared" si="97"/>
        <v>-9.0937809802086773E-3</v>
      </c>
    </row>
    <row r="100" spans="1:17" ht="20.100000000000001" customHeight="1" thickBot="1">
      <c r="A100" s="9"/>
      <c r="B100" s="410" t="s">
        <v>78</v>
      </c>
      <c r="C100" s="415"/>
      <c r="D100" s="56"/>
      <c r="E100" s="56"/>
      <c r="F100" s="56"/>
      <c r="G100" s="56"/>
      <c r="H100" s="56"/>
      <c r="I100" s="56"/>
      <c r="J100" s="56">
        <f t="shared" ref="J100:P100" si="124">(J61/J22)*10</f>
        <v>0.83884523785962628</v>
      </c>
      <c r="K100" s="56">
        <f t="shared" si="124"/>
        <v>0.62105263157894741</v>
      </c>
      <c r="L100" s="56"/>
      <c r="M100" s="56"/>
      <c r="N100" s="56"/>
      <c r="O100" s="56"/>
      <c r="P100" s="139" t="e">
        <f t="shared" si="124"/>
        <v>#DIV/0!</v>
      </c>
      <c r="Q100" s="211" t="e">
        <f t="shared" si="97"/>
        <v>#DIV/0!</v>
      </c>
    </row>
    <row r="101" spans="1:17" ht="20.100000000000001" customHeight="1" thickBot="1">
      <c r="A101" s="55" t="s">
        <v>168</v>
      </c>
      <c r="B101" s="55"/>
      <c r="C101" s="54">
        <f t="shared" ref="C101:P101" si="125">(C62/C23)*10</f>
        <v>0.30296884138561758</v>
      </c>
      <c r="D101" s="160">
        <f t="shared" si="125"/>
        <v>0.31900901258490277</v>
      </c>
      <c r="E101" s="160">
        <f t="shared" si="125"/>
        <v>0.4365434865200099</v>
      </c>
      <c r="F101" s="160">
        <f t="shared" si="125"/>
        <v>0.58713736634468006</v>
      </c>
      <c r="G101" s="160">
        <f t="shared" si="125"/>
        <v>0.37739369062928602</v>
      </c>
      <c r="H101" s="160">
        <f t="shared" si="125"/>
        <v>0.37782537546738076</v>
      </c>
      <c r="I101" s="160">
        <f t="shared" si="125"/>
        <v>0.42231117249495786</v>
      </c>
      <c r="J101" s="160">
        <f t="shared" si="125"/>
        <v>0.47339431553016942</v>
      </c>
      <c r="K101" s="160">
        <f t="shared" si="125"/>
        <v>0.60025806598848941</v>
      </c>
      <c r="L101" s="160">
        <f t="shared" si="125"/>
        <v>0.436106512050213</v>
      </c>
      <c r="M101" s="160">
        <f t="shared" si="125"/>
        <v>0.46793224358340446</v>
      </c>
      <c r="N101" s="160">
        <f t="shared" ref="N101:O101" si="126">(N62/N23)*10</f>
        <v>0.40787217245440549</v>
      </c>
      <c r="O101" s="160">
        <f t="shared" si="126"/>
        <v>0.48235286218271434</v>
      </c>
      <c r="P101" s="100">
        <f t="shared" si="125"/>
        <v>0.44769644040234968</v>
      </c>
      <c r="Q101" s="24">
        <f t="shared" si="97"/>
        <v>-7.1848691067239623E-2</v>
      </c>
    </row>
    <row r="102" spans="1:17" ht="20.100000000000001" customHeight="1">
      <c r="A102" s="9"/>
      <c r="B102" s="410" t="s">
        <v>76</v>
      </c>
      <c r="C102" s="52">
        <f t="shared" ref="C102:P102" si="127">(C63/C24)*10</f>
        <v>0.31731734343012741</v>
      </c>
      <c r="D102" s="56"/>
      <c r="E102" s="56">
        <f t="shared" si="127"/>
        <v>0.69005775904300104</v>
      </c>
      <c r="F102" s="56">
        <f t="shared" si="127"/>
        <v>0.6614716157707633</v>
      </c>
      <c r="G102" s="56">
        <f t="shared" si="127"/>
        <v>0.6878421036501271</v>
      </c>
      <c r="H102" s="56">
        <f t="shared" si="127"/>
        <v>0.44576734783145089</v>
      </c>
      <c r="I102" s="56">
        <f t="shared" si="127"/>
        <v>0.52722821582095891</v>
      </c>
      <c r="J102" s="56"/>
      <c r="K102" s="56">
        <f t="shared" si="127"/>
        <v>0.81190487209450313</v>
      </c>
      <c r="L102" s="56">
        <f t="shared" si="127"/>
        <v>0.71343756383734747</v>
      </c>
      <c r="M102" s="56">
        <f t="shared" si="127"/>
        <v>0.9751095520286992</v>
      </c>
      <c r="N102" s="56">
        <f t="shared" ref="N102:O102" si="128">(N63/N24)*10</f>
        <v>0.65713062567513081</v>
      </c>
      <c r="O102" s="56">
        <f t="shared" si="128"/>
        <v>0.41198530654903709</v>
      </c>
      <c r="P102" s="139" t="e">
        <f t="shared" si="127"/>
        <v>#DIV/0!</v>
      </c>
      <c r="Q102" s="435" t="e">
        <f t="shared" si="97"/>
        <v>#DIV/0!</v>
      </c>
    </row>
    <row r="103" spans="1:17" ht="20.100000000000001" customHeight="1">
      <c r="A103" s="9"/>
      <c r="B103" s="410" t="s">
        <v>77</v>
      </c>
      <c r="C103" s="52">
        <f t="shared" ref="C103:P103" si="129">(C64/C25)*10</f>
        <v>0.26564755377565341</v>
      </c>
      <c r="D103" s="56">
        <f t="shared" si="129"/>
        <v>0.30060883706958952</v>
      </c>
      <c r="E103" s="56">
        <f t="shared" si="129"/>
        <v>0.37285736059431634</v>
      </c>
      <c r="F103" s="56">
        <f t="shared" si="129"/>
        <v>0.5608495284959919</v>
      </c>
      <c r="G103" s="56">
        <f t="shared" si="129"/>
        <v>0.32562360461705303</v>
      </c>
      <c r="H103" s="56">
        <f t="shared" si="129"/>
        <v>0.34049010053210615</v>
      </c>
      <c r="I103" s="56">
        <f t="shared" si="129"/>
        <v>0.37233087962281003</v>
      </c>
      <c r="J103" s="56">
        <f t="shared" si="129"/>
        <v>0.68604795502414584</v>
      </c>
      <c r="K103" s="56">
        <f t="shared" si="129"/>
        <v>0.65618610172268532</v>
      </c>
      <c r="L103" s="56">
        <f t="shared" si="129"/>
        <v>0.50094238097812283</v>
      </c>
      <c r="M103" s="56">
        <f t="shared" si="129"/>
        <v>0.45653157203811678</v>
      </c>
      <c r="N103" s="56">
        <f t="shared" ref="N103:O103" si="130">(N64/N25)*10</f>
        <v>0.43325671952662453</v>
      </c>
      <c r="O103" s="56">
        <f t="shared" si="130"/>
        <v>0.44521948302601255</v>
      </c>
      <c r="P103" s="139">
        <f t="shared" si="129"/>
        <v>0.46446014586705214</v>
      </c>
      <c r="Q103" s="211">
        <f t="shared" si="97"/>
        <v>4.3216129514968754E-2</v>
      </c>
    </row>
    <row r="104" spans="1:17" ht="20.100000000000001" customHeight="1">
      <c r="A104" s="9"/>
      <c r="B104" s="410" t="s">
        <v>23</v>
      </c>
      <c r="C104" s="52">
        <f t="shared" ref="C104:P104" si="131">(C65/C26)*10</f>
        <v>0.29251226398671981</v>
      </c>
      <c r="D104" s="56">
        <f t="shared" si="131"/>
        <v>0.30140137112324444</v>
      </c>
      <c r="E104" s="56">
        <f t="shared" si="131"/>
        <v>0.42016975353066988</v>
      </c>
      <c r="F104" s="56">
        <f t="shared" si="131"/>
        <v>0.56885495983517154</v>
      </c>
      <c r="G104" s="56">
        <f t="shared" si="131"/>
        <v>0.3587569953018197</v>
      </c>
      <c r="H104" s="56">
        <f t="shared" si="131"/>
        <v>0.35747954830307227</v>
      </c>
      <c r="I104" s="56">
        <f t="shared" si="131"/>
        <v>0.4009642423545004</v>
      </c>
      <c r="J104" s="56">
        <f t="shared" si="131"/>
        <v>0.44845283670984476</v>
      </c>
      <c r="K104" s="56">
        <f t="shared" si="131"/>
        <v>0.58067516605803093</v>
      </c>
      <c r="L104" s="56">
        <f t="shared" si="131"/>
        <v>0.42001531744608789</v>
      </c>
      <c r="M104" s="56">
        <f t="shared" si="131"/>
        <v>0.45392464206878208</v>
      </c>
      <c r="N104" s="56">
        <f t="shared" ref="N104:O104" si="132">(N65/N26)*10</f>
        <v>0.39322919865287231</v>
      </c>
      <c r="O104" s="56">
        <f t="shared" si="132"/>
        <v>0.45981963843158269</v>
      </c>
      <c r="P104" s="139">
        <f t="shared" si="131"/>
        <v>0.42841698993119076</v>
      </c>
      <c r="Q104" s="211">
        <f t="shared" si="97"/>
        <v>-6.8293404360684734E-2</v>
      </c>
    </row>
    <row r="105" spans="1:17" ht="20.100000000000001" customHeight="1">
      <c r="A105" s="9"/>
      <c r="B105" s="410" t="s">
        <v>108</v>
      </c>
      <c r="C105" s="52">
        <f t="shared" ref="C105:P105" si="133">(C66/C27)*10</f>
        <v>0.35921744801458683</v>
      </c>
      <c r="D105" s="56">
        <f t="shared" si="133"/>
        <v>0.32607863053133967</v>
      </c>
      <c r="E105" s="56">
        <f t="shared" si="133"/>
        <v>0.41005796582094667</v>
      </c>
      <c r="F105" s="56">
        <f t="shared" si="133"/>
        <v>0.67579116820737184</v>
      </c>
      <c r="G105" s="56">
        <f t="shared" si="133"/>
        <v>0.56081312362151103</v>
      </c>
      <c r="H105" s="56">
        <f t="shared" si="133"/>
        <v>0.58545327015465431</v>
      </c>
      <c r="I105" s="56">
        <f t="shared" si="133"/>
        <v>0.51826449356836823</v>
      </c>
      <c r="J105" s="56">
        <f t="shared" si="133"/>
        <v>0.55533210911634079</v>
      </c>
      <c r="K105" s="56">
        <f t="shared" si="133"/>
        <v>0.67046200318957361</v>
      </c>
      <c r="L105" s="56">
        <f t="shared" si="133"/>
        <v>0.49048382265257839</v>
      </c>
      <c r="M105" s="56">
        <f t="shared" si="133"/>
        <v>0.43613995465970179</v>
      </c>
      <c r="N105" s="56">
        <f t="shared" ref="N105:O105" si="134">(N66/N27)*10</f>
        <v>0.36214568313655765</v>
      </c>
      <c r="O105" s="56">
        <f t="shared" si="134"/>
        <v>0.46463783302349243</v>
      </c>
      <c r="P105" s="139">
        <f t="shared" si="133"/>
        <v>0.37605157524300137</v>
      </c>
      <c r="Q105" s="211">
        <f t="shared" si="97"/>
        <v>-0.19065657482956641</v>
      </c>
    </row>
    <row r="106" spans="1:17" ht="20.100000000000001" customHeight="1">
      <c r="A106" s="9"/>
      <c r="B106" s="410" t="s">
        <v>161</v>
      </c>
      <c r="C106" s="52">
        <f t="shared" ref="C106:P106" si="135">(C67/C28)*10</f>
        <v>0.32598386287789105</v>
      </c>
      <c r="D106" s="56">
        <f t="shared" si="135"/>
        <v>6.9615384615384617</v>
      </c>
      <c r="E106" s="56">
        <f t="shared" si="135"/>
        <v>6.1028477288773821</v>
      </c>
      <c r="F106" s="56">
        <f t="shared" si="135"/>
        <v>1.5602304561551874</v>
      </c>
      <c r="G106" s="56">
        <f t="shared" si="135"/>
        <v>0.42867806932436026</v>
      </c>
      <c r="H106" s="56">
        <f t="shared" si="135"/>
        <v>0.43351199772488713</v>
      </c>
      <c r="I106" s="56">
        <f t="shared" si="135"/>
        <v>0.41556772798307784</v>
      </c>
      <c r="J106" s="56">
        <f t="shared" si="135"/>
        <v>0.45441129335371744</v>
      </c>
      <c r="K106" s="56">
        <f t="shared" si="135"/>
        <v>0.60436442700323478</v>
      </c>
      <c r="L106" s="56">
        <f t="shared" si="135"/>
        <v>0.55682697088558641</v>
      </c>
      <c r="M106" s="56">
        <f t="shared" si="135"/>
        <v>0.81545216066351456</v>
      </c>
      <c r="N106" s="56">
        <f t="shared" ref="N106:O106" si="136">(N67/N28)*10</f>
        <v>1.4886855056631079</v>
      </c>
      <c r="O106" s="56">
        <f t="shared" si="136"/>
        <v>2.1527607178165913</v>
      </c>
      <c r="P106" s="139">
        <f t="shared" si="135"/>
        <v>2.3263209444322883</v>
      </c>
      <c r="Q106" s="211">
        <f t="shared" si="97"/>
        <v>8.0622163522069551E-2</v>
      </c>
    </row>
    <row r="107" spans="1:17" ht="20.100000000000001" customHeight="1">
      <c r="A107" s="416"/>
      <c r="B107" s="410" t="s">
        <v>24</v>
      </c>
      <c r="C107" s="52">
        <f t="shared" ref="C107:P107" si="137">(C68/C29)*10</f>
        <v>2.5384615384615383</v>
      </c>
      <c r="D107" s="56"/>
      <c r="E107" s="56"/>
      <c r="F107" s="56"/>
      <c r="G107" s="56"/>
      <c r="H107" s="56">
        <f t="shared" si="137"/>
        <v>0.40436350429345991</v>
      </c>
      <c r="I107" s="56"/>
      <c r="J107" s="56">
        <f t="shared" si="137"/>
        <v>0.46859652625274506</v>
      </c>
      <c r="K107" s="56">
        <f t="shared" si="137"/>
        <v>8.5999999999999979</v>
      </c>
      <c r="L107" s="56"/>
      <c r="M107" s="56"/>
      <c r="N107" s="56"/>
      <c r="O107" s="56"/>
      <c r="P107" s="139" t="e">
        <f t="shared" si="137"/>
        <v>#DIV/0!</v>
      </c>
      <c r="Q107" s="211" t="e">
        <f t="shared" si="97"/>
        <v>#DIV/0!</v>
      </c>
    </row>
    <row r="108" spans="1:17" ht="20.100000000000001" customHeight="1" thickBot="1">
      <c r="A108" s="9"/>
      <c r="B108" s="410" t="s">
        <v>78</v>
      </c>
      <c r="C108" s="52">
        <f t="shared" ref="C108:P108" si="138">(C69/C30)*10</f>
        <v>0.54124569535366662</v>
      </c>
      <c r="D108" s="56">
        <f t="shared" si="138"/>
        <v>0.91427961835716609</v>
      </c>
      <c r="E108" s="56">
        <f t="shared" si="138"/>
        <v>0.81541049478617023</v>
      </c>
      <c r="F108" s="56">
        <f t="shared" si="138"/>
        <v>0.9488454148337635</v>
      </c>
      <c r="G108" s="56">
        <f t="shared" si="138"/>
        <v>0.73670315155833732</v>
      </c>
      <c r="H108" s="56">
        <f t="shared" si="138"/>
        <v>0.65503272356518316</v>
      </c>
      <c r="I108" s="56">
        <f t="shared" si="138"/>
        <v>0.63956164751311939</v>
      </c>
      <c r="J108" s="56">
        <f t="shared" si="138"/>
        <v>0.80000420751728307</v>
      </c>
      <c r="K108" s="56">
        <f t="shared" si="138"/>
        <v>0.81780407624395712</v>
      </c>
      <c r="L108" s="56">
        <f t="shared" si="138"/>
        <v>0.81633146488511732</v>
      </c>
      <c r="M108" s="56">
        <f t="shared" si="138"/>
        <v>0.82007922959859303</v>
      </c>
      <c r="N108" s="56">
        <f t="shared" ref="N108:O108" si="139">(N69/N30)*10</f>
        <v>1.1025601801664924</v>
      </c>
      <c r="O108" s="56">
        <f t="shared" si="139"/>
        <v>1.1306622903930577</v>
      </c>
      <c r="P108" s="139">
        <f t="shared" si="138"/>
        <v>1.2235257361308975</v>
      </c>
      <c r="Q108" s="211">
        <f t="shared" si="97"/>
        <v>8.2131903157004832E-2</v>
      </c>
    </row>
    <row r="109" spans="1:17" ht="20.100000000000001" customHeight="1" thickBot="1">
      <c r="A109" s="417" t="s">
        <v>163</v>
      </c>
      <c r="B109" s="417"/>
      <c r="C109" s="428">
        <f t="shared" ref="C109:P109" si="140">(C70/C31)*10</f>
        <v>0.36255496891682426</v>
      </c>
      <c r="D109" s="429">
        <f t="shared" si="140"/>
        <v>0.35840481635496146</v>
      </c>
      <c r="E109" s="429">
        <f t="shared" si="140"/>
        <v>0.48007010505949349</v>
      </c>
      <c r="F109" s="429">
        <f t="shared" si="140"/>
        <v>0.62222078865510544</v>
      </c>
      <c r="G109" s="429">
        <f t="shared" si="140"/>
        <v>0.41420716890443043</v>
      </c>
      <c r="H109" s="430">
        <f t="shared" si="140"/>
        <v>0.40309559698286024</v>
      </c>
      <c r="I109" s="429">
        <f t="shared" si="140"/>
        <v>0.4513175316907988</v>
      </c>
      <c r="J109" s="429">
        <f t="shared" si="140"/>
        <v>0.49281924409282002</v>
      </c>
      <c r="K109" s="429">
        <f t="shared" si="140"/>
        <v>0.62707613396534856</v>
      </c>
      <c r="L109" s="430">
        <f t="shared" si="140"/>
        <v>0.46259397445891792</v>
      </c>
      <c r="M109" s="429">
        <f t="shared" si="140"/>
        <v>0.49025219968118117</v>
      </c>
      <c r="N109" s="429">
        <f t="shared" ref="N109:O109" si="141">(N70/N31)*10</f>
        <v>0.43865388330485117</v>
      </c>
      <c r="O109" s="429">
        <f t="shared" si="141"/>
        <v>0.50689910570602548</v>
      </c>
      <c r="P109" s="437">
        <f t="shared" si="140"/>
        <v>0.48230466371544012</v>
      </c>
      <c r="Q109" s="436">
        <f t="shared" si="97"/>
        <v>-4.8519403000976742E-2</v>
      </c>
    </row>
    <row r="110" spans="1:17" ht="20.100000000000001" customHeight="1">
      <c r="A110" s="9"/>
      <c r="B110" s="410" t="s">
        <v>76</v>
      </c>
      <c r="C110" s="52">
        <f t="shared" ref="C110:P110" si="142">(C71/C32)*10</f>
        <v>0.61459334665985599</v>
      </c>
      <c r="D110" s="56">
        <f t="shared" si="142"/>
        <v>3.7542001013968291</v>
      </c>
      <c r="E110" s="56">
        <f t="shared" si="142"/>
        <v>2.1481013726497573</v>
      </c>
      <c r="F110" s="56">
        <f t="shared" si="142"/>
        <v>0.87028491326001012</v>
      </c>
      <c r="G110" s="56">
        <f t="shared" si="142"/>
        <v>0.96427111117299957</v>
      </c>
      <c r="H110" s="56">
        <f t="shared" si="142"/>
        <v>0.75343094997319904</v>
      </c>
      <c r="I110" s="56">
        <f t="shared" si="142"/>
        <v>1.0280348903245322</v>
      </c>
      <c r="J110" s="56">
        <f t="shared" si="142"/>
        <v>1.9602416209737679</v>
      </c>
      <c r="K110" s="56">
        <f t="shared" si="142"/>
        <v>1.1433887296802263</v>
      </c>
      <c r="L110" s="56">
        <f t="shared" si="142"/>
        <v>1.1521350174913882</v>
      </c>
      <c r="M110" s="56">
        <f t="shared" si="142"/>
        <v>1.1568902697067593</v>
      </c>
      <c r="N110" s="56" t="e">
        <f t="shared" ref="N110:O110" si="143">(N71/N32)*10</f>
        <v>#DIV/0!</v>
      </c>
      <c r="O110" s="56">
        <f t="shared" si="143"/>
        <v>1.4673142350687594</v>
      </c>
      <c r="P110" s="139">
        <f t="shared" si="142"/>
        <v>2.9722699678960671</v>
      </c>
      <c r="Q110" s="435">
        <f t="shared" si="97"/>
        <v>1.0256533310036242</v>
      </c>
    </row>
    <row r="111" spans="1:17" ht="20.100000000000001" customHeight="1">
      <c r="A111" s="9"/>
      <c r="B111" s="410" t="s">
        <v>77</v>
      </c>
      <c r="C111" s="52">
        <f t="shared" ref="C111:P111" si="144">(C72/C33)*10</f>
        <v>0.35763450880543757</v>
      </c>
      <c r="D111" s="56">
        <f t="shared" si="144"/>
        <v>0.38878571097993225</v>
      </c>
      <c r="E111" s="56">
        <f t="shared" si="144"/>
        <v>0.47558273007341395</v>
      </c>
      <c r="F111" s="56">
        <f t="shared" si="144"/>
        <v>0.61133085528077291</v>
      </c>
      <c r="G111" s="56">
        <f t="shared" si="144"/>
        <v>0.36525809864487274</v>
      </c>
      <c r="H111" s="56">
        <f t="shared" si="144"/>
        <v>0.36430831799707658</v>
      </c>
      <c r="I111" s="56">
        <f t="shared" si="144"/>
        <v>0.37420386345432383</v>
      </c>
      <c r="J111" s="56">
        <f t="shared" si="144"/>
        <v>0.40059682638843358</v>
      </c>
      <c r="K111" s="56">
        <f t="shared" si="144"/>
        <v>0.56114871026580238</v>
      </c>
      <c r="L111" s="56">
        <f t="shared" si="144"/>
        <v>0.38408050608636501</v>
      </c>
      <c r="M111" s="56">
        <f t="shared" si="144"/>
        <v>0.40221156719474521</v>
      </c>
      <c r="N111" s="56" t="e">
        <f t="shared" ref="N111:O111" si="145">(N72/N33)*10</f>
        <v>#DIV/0!</v>
      </c>
      <c r="O111" s="56">
        <f t="shared" si="145"/>
        <v>0.43107069537196629</v>
      </c>
      <c r="P111" s="139">
        <f t="shared" si="144"/>
        <v>0.44040993619869806</v>
      </c>
      <c r="Q111" s="211">
        <f t="shared" si="97"/>
        <v>2.1665218552314333E-2</v>
      </c>
    </row>
    <row r="112" spans="1:17" ht="20.100000000000001" customHeight="1">
      <c r="A112" s="9"/>
      <c r="B112" s="410" t="s">
        <v>23</v>
      </c>
      <c r="C112" s="52">
        <f t="shared" ref="C112:P112" si="146">(C73/C34)*10</f>
        <v>0.32137427047991973</v>
      </c>
      <c r="D112" s="56">
        <f t="shared" si="146"/>
        <v>0.31889707111130405</v>
      </c>
      <c r="E112" s="56">
        <f t="shared" si="146"/>
        <v>0.4424872312058773</v>
      </c>
      <c r="F112" s="56">
        <f t="shared" si="146"/>
        <v>0.58472141180423953</v>
      </c>
      <c r="G112" s="56">
        <f t="shared" si="146"/>
        <v>0.37176078235730603</v>
      </c>
      <c r="H112" s="56">
        <f t="shared" si="146"/>
        <v>0.36693099466980272</v>
      </c>
      <c r="I112" s="56">
        <f t="shared" si="146"/>
        <v>0.40575728265114741</v>
      </c>
      <c r="J112" s="56">
        <f t="shared" si="146"/>
        <v>0.44320604051697804</v>
      </c>
      <c r="K112" s="56">
        <f t="shared" si="146"/>
        <v>0.58015400568176279</v>
      </c>
      <c r="L112" s="56">
        <f t="shared" si="146"/>
        <v>0.4269646947353406</v>
      </c>
      <c r="M112" s="56">
        <f t="shared" si="146"/>
        <v>0.46072480475457117</v>
      </c>
      <c r="N112" s="56" t="e">
        <f t="shared" ref="N112:O112" si="147">(N73/N34)*10</f>
        <v>#DIV/0!</v>
      </c>
      <c r="O112" s="56">
        <f t="shared" si="147"/>
        <v>0.46395988943419647</v>
      </c>
      <c r="P112" s="139">
        <f t="shared" si="146"/>
        <v>0.43649144261927553</v>
      </c>
      <c r="Q112" s="211">
        <f t="shared" si="97"/>
        <v>-5.9204356756828648E-2</v>
      </c>
    </row>
    <row r="113" spans="1:17" ht="20.100000000000001" customHeight="1">
      <c r="A113" s="9"/>
      <c r="B113" s="410" t="s">
        <v>108</v>
      </c>
      <c r="C113" s="52">
        <f t="shared" ref="C113:P113" si="148">(C74/C35)*10</f>
        <v>0.31257888468170592</v>
      </c>
      <c r="D113" s="56">
        <f t="shared" si="148"/>
        <v>0.33258558959064277</v>
      </c>
      <c r="E113" s="56">
        <f t="shared" si="148"/>
        <v>0.42185802825891522</v>
      </c>
      <c r="F113" s="56">
        <f t="shared" si="148"/>
        <v>0.81606073074500629</v>
      </c>
      <c r="G113" s="56">
        <f t="shared" si="148"/>
        <v>0.7982368448366528</v>
      </c>
      <c r="H113" s="56">
        <f t="shared" si="148"/>
        <v>0.57415893181442434</v>
      </c>
      <c r="I113" s="56">
        <f t="shared" si="148"/>
        <v>0.52252110233737947</v>
      </c>
      <c r="J113" s="56">
        <f t="shared" si="148"/>
        <v>0.56422513150830189</v>
      </c>
      <c r="K113" s="56">
        <f t="shared" si="148"/>
        <v>0.68153679869735861</v>
      </c>
      <c r="L113" s="56">
        <f t="shared" si="148"/>
        <v>0.51640868303131726</v>
      </c>
      <c r="M113" s="56">
        <f t="shared" si="148"/>
        <v>0.45194950747295459</v>
      </c>
      <c r="N113" s="56" t="e">
        <f t="shared" ref="N113:O113" si="149">(N74/N35)*10</f>
        <v>#DIV/0!</v>
      </c>
      <c r="O113" s="56">
        <f t="shared" si="149"/>
        <v>0.49996659061533799</v>
      </c>
      <c r="P113" s="139">
        <f t="shared" si="148"/>
        <v>0.4470740154999554</v>
      </c>
      <c r="Q113" s="211">
        <f t="shared" si="97"/>
        <v>-0.10579221913665195</v>
      </c>
    </row>
    <row r="114" spans="1:17" ht="20.100000000000001" customHeight="1">
      <c r="A114" s="9"/>
      <c r="B114" s="410" t="s">
        <v>161</v>
      </c>
      <c r="C114" s="52">
        <f t="shared" ref="C114:P114" si="150">(C75/C36)*10</f>
        <v>0.39112495333386377</v>
      </c>
      <c r="D114" s="56">
        <f t="shared" si="150"/>
        <v>1.7508983524351431</v>
      </c>
      <c r="E114" s="56">
        <f t="shared" si="150"/>
        <v>1.9121639586941366</v>
      </c>
      <c r="F114" s="56">
        <f t="shared" si="150"/>
        <v>1.6587798088788133</v>
      </c>
      <c r="G114" s="56">
        <f t="shared" si="150"/>
        <v>0.50557816011169554</v>
      </c>
      <c r="H114" s="56">
        <f t="shared" si="150"/>
        <v>0.70328191288538455</v>
      </c>
      <c r="I114" s="56">
        <f t="shared" si="150"/>
        <v>0.76545241817075049</v>
      </c>
      <c r="J114" s="56">
        <f t="shared" si="150"/>
        <v>1.1144392774721938</v>
      </c>
      <c r="K114" s="56">
        <f t="shared" si="150"/>
        <v>1.3684807362200186</v>
      </c>
      <c r="L114" s="56">
        <f t="shared" si="150"/>
        <v>1.7758054080699988</v>
      </c>
      <c r="M114" s="56">
        <f t="shared" si="150"/>
        <v>0.63267752594052529</v>
      </c>
      <c r="N114" s="56" t="e">
        <f t="shared" ref="N114:O114" si="151">(N75/N36)*10</f>
        <v>#DIV/0!</v>
      </c>
      <c r="O114" s="56">
        <f t="shared" si="151"/>
        <v>3.3932019401241309</v>
      </c>
      <c r="P114" s="139">
        <f t="shared" si="150"/>
        <v>9.6047095386086543</v>
      </c>
      <c r="Q114" s="211">
        <f t="shared" si="97"/>
        <v>1.8305741031897713</v>
      </c>
    </row>
    <row r="115" spans="1:17" ht="20.100000000000001" customHeight="1">
      <c r="A115" s="9"/>
      <c r="B115" s="410" t="s">
        <v>24</v>
      </c>
      <c r="C115" s="52">
        <f t="shared" ref="C115:P115" si="152">(C76/C37)*10</f>
        <v>0.42911736050020349</v>
      </c>
      <c r="D115" s="56">
        <f t="shared" si="152"/>
        <v>5.7799999999999994</v>
      </c>
      <c r="E115" s="56">
        <f t="shared" si="152"/>
        <v>3.9074074074074074</v>
      </c>
      <c r="F115" s="56">
        <f t="shared" si="152"/>
        <v>8</v>
      </c>
      <c r="G115" s="56">
        <f t="shared" si="152"/>
        <v>6.5475285171102655</v>
      </c>
      <c r="H115" s="56">
        <f t="shared" si="152"/>
        <v>0.40444372308482351</v>
      </c>
      <c r="I115" s="56">
        <f t="shared" si="152"/>
        <v>2.2131147540983607</v>
      </c>
      <c r="J115" s="56">
        <f t="shared" si="152"/>
        <v>0.43053944399235883</v>
      </c>
      <c r="K115" s="56">
        <f t="shared" si="152"/>
        <v>0.51379688438726967</v>
      </c>
      <c r="L115" s="56">
        <f t="shared" si="152"/>
        <v>0.49797707227846494</v>
      </c>
      <c r="M115" s="56">
        <f t="shared" si="152"/>
        <v>0.49511439156947834</v>
      </c>
      <c r="N115" s="56" t="e">
        <f t="shared" ref="N115:O115" si="153">(N76/N37)*10</f>
        <v>#DIV/0!</v>
      </c>
      <c r="O115" s="56">
        <f t="shared" si="153"/>
        <v>0.60706696021283912</v>
      </c>
      <c r="P115" s="139">
        <f t="shared" si="152"/>
        <v>0.58361887872849083</v>
      </c>
      <c r="Q115" s="211">
        <f t="shared" si="97"/>
        <v>-3.8625197912479606E-2</v>
      </c>
    </row>
    <row r="116" spans="1:17" ht="20.100000000000001" customHeight="1">
      <c r="A116" s="9"/>
      <c r="B116" s="410" t="s">
        <v>25</v>
      </c>
      <c r="C116" s="52">
        <f t="shared" ref="C116:P116" si="154">(C77/C38)*10</f>
        <v>1.9423737354884469</v>
      </c>
      <c r="D116" s="56">
        <f t="shared" si="154"/>
        <v>2.5145253099224334</v>
      </c>
      <c r="E116" s="56">
        <f t="shared" si="154"/>
        <v>3.1464388417297169</v>
      </c>
      <c r="F116" s="56">
        <f t="shared" si="154"/>
        <v>3.0466341080605415</v>
      </c>
      <c r="G116" s="56">
        <f t="shared" si="154"/>
        <v>3.619407652515767</v>
      </c>
      <c r="H116" s="56">
        <f t="shared" si="154"/>
        <v>3.1098887036431178</v>
      </c>
      <c r="I116" s="56">
        <f t="shared" si="154"/>
        <v>2.7227538229215069</v>
      </c>
      <c r="J116" s="56">
        <f t="shared" si="154"/>
        <v>4.1714287142771429</v>
      </c>
      <c r="K116" s="56">
        <f t="shared" si="154"/>
        <v>4.9515582073917992</v>
      </c>
      <c r="L116" s="56">
        <f t="shared" si="154"/>
        <v>3.7630212133282326</v>
      </c>
      <c r="M116" s="56">
        <f t="shared" si="154"/>
        <v>2.0413982825129766</v>
      </c>
      <c r="N116" s="56" t="e">
        <f t="shared" ref="N116:O116" si="155">(N77/N38)*10</f>
        <v>#DIV/0!</v>
      </c>
      <c r="O116" s="56">
        <f t="shared" si="155"/>
        <v>1.8962992245867181</v>
      </c>
      <c r="P116" s="139">
        <f t="shared" si="154"/>
        <v>2.1836208440486935</v>
      </c>
      <c r="Q116" s="211">
        <f t="shared" si="97"/>
        <v>0.15151702628818756</v>
      </c>
    </row>
    <row r="117" spans="1:17" ht="20.100000000000001" customHeight="1" thickBot="1">
      <c r="A117" s="419"/>
      <c r="B117" s="420" t="s">
        <v>78</v>
      </c>
      <c r="C117" s="53">
        <f t="shared" ref="C117:P117" si="156">(C78/C39)*10</f>
        <v>0.67622499474407372</v>
      </c>
      <c r="D117" s="57">
        <f t="shared" si="156"/>
        <v>0.58748333170961742</v>
      </c>
      <c r="E117" s="57">
        <f t="shared" si="156"/>
        <v>0.72195363232883347</v>
      </c>
      <c r="F117" s="57">
        <f t="shared" si="156"/>
        <v>0.83740237870554168</v>
      </c>
      <c r="G117" s="57">
        <f t="shared" si="156"/>
        <v>0.64533936471858</v>
      </c>
      <c r="H117" s="57">
        <f t="shared" si="156"/>
        <v>0.57569115684930405</v>
      </c>
      <c r="I117" s="57">
        <f t="shared" si="156"/>
        <v>0.57677288401183846</v>
      </c>
      <c r="J117" s="57">
        <f t="shared" si="156"/>
        <v>0.61861042002011501</v>
      </c>
      <c r="K117" s="57">
        <f t="shared" si="156"/>
        <v>0.72847651669063596</v>
      </c>
      <c r="L117" s="57">
        <f t="shared" si="156"/>
        <v>0.68944500570336142</v>
      </c>
      <c r="M117" s="57">
        <f t="shared" si="156"/>
        <v>0.69623451539505232</v>
      </c>
      <c r="N117" s="57" t="e">
        <f t="shared" ref="N117:O117" si="157">(N78/N39)*10</f>
        <v>#DIV/0!</v>
      </c>
      <c r="O117" s="57">
        <f t="shared" si="157"/>
        <v>0.86786966156962364</v>
      </c>
      <c r="P117" s="387">
        <f t="shared" si="156"/>
        <v>0.87385232319879402</v>
      </c>
      <c r="Q117" s="212">
        <f t="shared" si="97"/>
        <v>6.8935024394679014E-3</v>
      </c>
    </row>
  </sheetData>
  <mergeCells count="11">
    <mergeCell ref="A81:B83"/>
    <mergeCell ref="C81:P82"/>
    <mergeCell ref="S3:Y4"/>
    <mergeCell ref="A3:B5"/>
    <mergeCell ref="C3:P4"/>
    <mergeCell ref="A42:B44"/>
    <mergeCell ref="C42:P43"/>
    <mergeCell ref="S42:Y43"/>
    <mergeCell ref="Q3:Q5"/>
    <mergeCell ref="Q42:Q44"/>
    <mergeCell ref="Q81:Q83"/>
  </mergeCells>
  <pageMargins left="0.31496062992125984" right="0.31496062992125984" top="0.35433070866141736" bottom="0.35433070866141736" header="0.31496062992125984" footer="0.31496062992125984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025A74A6-4195-4B4B-93C7-1A818C209B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Q6:Q39</xm:sqref>
        </x14:conditionalFormatting>
        <x14:conditionalFormatting xmlns:xm="http://schemas.microsoft.com/office/excel/2006/main">
          <x14:cfRule type="iconSet" priority="2" id="{E4ABBA3C-4FB5-475D-81CF-377BEA3E6ED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Q45:Q78</xm:sqref>
        </x14:conditionalFormatting>
        <x14:conditionalFormatting xmlns:xm="http://schemas.microsoft.com/office/excel/2006/main">
          <x14:cfRule type="iconSet" priority="1" id="{005D5973-570C-4667-93BC-1E47C513DB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Q84:Q117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E8CE-9004-4DDB-83CE-C083E094CB85}">
  <sheetPr>
    <pageSetUpPr fitToPage="1"/>
  </sheetPr>
  <dimension ref="A1:AK114"/>
  <sheetViews>
    <sheetView showGridLines="0" topLeftCell="A11" workbookViewId="0">
      <selection activeCell="C44" sqref="C44:P68"/>
    </sheetView>
  </sheetViews>
  <sheetFormatPr defaultRowHeight="15"/>
  <cols>
    <col min="1" max="1" width="3.140625" customWidth="1"/>
    <col min="2" max="2" width="33.42578125" customWidth="1"/>
    <col min="3" max="3" width="9" customWidth="1"/>
    <col min="4" max="15" width="9.140625" customWidth="1"/>
    <col min="17" max="17" width="12.140625" customWidth="1"/>
    <col min="18" max="18" width="4.28515625" customWidth="1"/>
    <col min="19" max="20" width="9.140625" customWidth="1"/>
    <col min="25" max="25" width="9.140625" customWidth="1"/>
    <col min="26" max="26" width="1.85546875" customWidth="1"/>
    <col min="27" max="34" width="9.140625" customWidth="1"/>
    <col min="37" max="37" width="11" customWidth="1"/>
  </cols>
  <sheetData>
    <row r="1" spans="1:25" ht="15.75">
      <c r="A1" s="10" t="s">
        <v>113</v>
      </c>
      <c r="B1" s="10"/>
    </row>
    <row r="2" spans="1:25" ht="15.75" thickBot="1"/>
    <row r="3" spans="1:25" ht="8.25" customHeight="1">
      <c r="A3" s="542" t="s">
        <v>164</v>
      </c>
      <c r="B3" s="542"/>
      <c r="C3" s="552" t="s">
        <v>165</v>
      </c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4"/>
      <c r="Q3" s="558" t="s">
        <v>177</v>
      </c>
      <c r="S3" s="538" t="s">
        <v>116</v>
      </c>
      <c r="T3" s="531"/>
      <c r="U3" s="531"/>
      <c r="V3" s="531"/>
      <c r="W3" s="531"/>
      <c r="X3" s="531"/>
      <c r="Y3" s="539"/>
    </row>
    <row r="4" spans="1:25">
      <c r="A4" s="542"/>
      <c r="B4" s="542"/>
      <c r="C4" s="555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7"/>
      <c r="Q4" s="559"/>
      <c r="S4" s="540"/>
      <c r="T4" s="534"/>
      <c r="U4" s="534"/>
      <c r="V4" s="534"/>
      <c r="W4" s="534"/>
      <c r="X4" s="534"/>
      <c r="Y4" s="541"/>
    </row>
    <row r="5" spans="1:25" ht="19.5" customHeight="1">
      <c r="A5" s="544"/>
      <c r="B5" s="544"/>
      <c r="C5" s="394">
        <v>2010</v>
      </c>
      <c r="D5" s="395">
        <v>2011</v>
      </c>
      <c r="E5" s="395">
        <v>2012</v>
      </c>
      <c r="F5" s="395">
        <v>2013</v>
      </c>
      <c r="G5" s="395">
        <v>2014</v>
      </c>
      <c r="H5" s="396">
        <v>2015</v>
      </c>
      <c r="I5" s="395">
        <v>2016</v>
      </c>
      <c r="J5" s="395">
        <v>2017</v>
      </c>
      <c r="K5" s="395">
        <v>2018</v>
      </c>
      <c r="L5" s="396">
        <v>2019</v>
      </c>
      <c r="M5" s="395">
        <v>2020</v>
      </c>
      <c r="N5" s="395">
        <v>2021</v>
      </c>
      <c r="O5" s="395">
        <v>2022</v>
      </c>
      <c r="P5" s="434">
        <v>2023</v>
      </c>
      <c r="Q5" s="559"/>
      <c r="S5" s="65">
        <v>2010</v>
      </c>
      <c r="T5" s="62">
        <v>2015</v>
      </c>
      <c r="U5" s="62">
        <v>2019</v>
      </c>
      <c r="V5" s="62">
        <v>2020</v>
      </c>
      <c r="W5" s="62">
        <v>2021</v>
      </c>
      <c r="X5" s="62">
        <v>2022</v>
      </c>
      <c r="Y5" s="253">
        <v>2023</v>
      </c>
    </row>
    <row r="6" spans="1:25" ht="22.5" customHeight="1" thickBot="1">
      <c r="A6" s="401" t="s">
        <v>160</v>
      </c>
      <c r="B6" s="401"/>
      <c r="C6" s="402">
        <v>16851.939999999999</v>
      </c>
      <c r="D6" s="403">
        <v>13234.49</v>
      </c>
      <c r="E6" s="403">
        <v>14363.109999999999</v>
      </c>
      <c r="F6" s="403">
        <v>13349.88</v>
      </c>
      <c r="G6" s="403">
        <v>14486.490000000002</v>
      </c>
      <c r="H6" s="403">
        <v>11961.83</v>
      </c>
      <c r="I6" s="403">
        <v>11767.66</v>
      </c>
      <c r="J6" s="403">
        <v>21744.97</v>
      </c>
      <c r="K6" s="403">
        <v>11730.780000000002</v>
      </c>
      <c r="L6" s="403">
        <v>15897.529999999999</v>
      </c>
      <c r="M6" s="403">
        <v>13653.22</v>
      </c>
      <c r="N6" s="403">
        <v>20337.770000000004</v>
      </c>
      <c r="O6" s="403">
        <v>29130.089999999997</v>
      </c>
      <c r="P6" s="404">
        <v>23381.289999999997</v>
      </c>
      <c r="Q6" s="212">
        <f>(P6-O6)/O6</f>
        <v>-0.19734920146144416</v>
      </c>
      <c r="S6" s="332">
        <f>C6/C30</f>
        <v>1</v>
      </c>
      <c r="T6" s="333">
        <f>H6/H30</f>
        <v>0.90946435726445163</v>
      </c>
      <c r="U6" s="333">
        <f>L6/L30</f>
        <v>0.99230129200224448</v>
      </c>
      <c r="V6" s="333">
        <f>M6/M30</f>
        <v>0.49190706482166352</v>
      </c>
      <c r="W6" s="333"/>
      <c r="X6" s="333">
        <f>O6/O30</f>
        <v>0.89636148519223402</v>
      </c>
      <c r="Y6" s="334">
        <f>P6/P30</f>
        <v>0.94745827341132205</v>
      </c>
    </row>
    <row r="7" spans="1:25" ht="20.100000000000001" customHeight="1">
      <c r="B7" s="383" t="s">
        <v>76</v>
      </c>
      <c r="C7" s="25">
        <v>5067.8500000000004</v>
      </c>
      <c r="D7" s="26">
        <v>1959.7900000000004</v>
      </c>
      <c r="E7" s="26">
        <v>1739.6499999999999</v>
      </c>
      <c r="F7" s="26">
        <v>1957.55</v>
      </c>
      <c r="G7" s="26">
        <v>2902.5</v>
      </c>
      <c r="H7" s="26">
        <v>1491.9700000000003</v>
      </c>
      <c r="I7" s="26">
        <v>2431.5</v>
      </c>
      <c r="J7" s="26">
        <v>2219.5500000000002</v>
      </c>
      <c r="K7" s="26">
        <v>2139.4600000000005</v>
      </c>
      <c r="L7" s="26">
        <v>2537.66</v>
      </c>
      <c r="M7" s="26">
        <v>3186.52</v>
      </c>
      <c r="N7" s="26">
        <v>7821.4100000000008</v>
      </c>
      <c r="O7" s="26">
        <v>10365.589999999998</v>
      </c>
      <c r="P7" s="66">
        <v>5128.0099999999993</v>
      </c>
      <c r="Q7" s="211">
        <f t="shared" ref="Q7:Q38" si="0">(P7-O7)/O7</f>
        <v>-0.50528527560901015</v>
      </c>
      <c r="S7" s="223">
        <f>C7/C6</f>
        <v>0.30072798740085716</v>
      </c>
      <c r="T7" s="217">
        <f>H7/$H$6</f>
        <v>0.12472757094859234</v>
      </c>
      <c r="U7" s="217">
        <f>L7/$L$6</f>
        <v>0.15962605511673827</v>
      </c>
      <c r="V7" s="217">
        <f>M7/$M$6</f>
        <v>0.23338963262878648</v>
      </c>
      <c r="W7" s="217"/>
      <c r="X7" s="217">
        <f>O7/$O$6</f>
        <v>0.35583789820079509</v>
      </c>
      <c r="Y7" s="228">
        <f>P7/$P$6</f>
        <v>0.2193210896404775</v>
      </c>
    </row>
    <row r="8" spans="1:25" ht="20.100000000000001" customHeight="1">
      <c r="B8" s="383" t="s">
        <v>77</v>
      </c>
      <c r="C8" s="25">
        <v>1663.93</v>
      </c>
      <c r="D8" s="26">
        <v>909.59999999999991</v>
      </c>
      <c r="E8" s="26">
        <v>174.87</v>
      </c>
      <c r="F8" s="26">
        <v>137.12</v>
      </c>
      <c r="G8" s="26">
        <v>940.07</v>
      </c>
      <c r="H8" s="26">
        <v>488.64</v>
      </c>
      <c r="I8" s="26">
        <v>235.47000000000003</v>
      </c>
      <c r="J8" s="26">
        <v>135.26</v>
      </c>
      <c r="K8" s="26">
        <v>281.69</v>
      </c>
      <c r="L8" s="26">
        <v>1866.28</v>
      </c>
      <c r="M8" s="26">
        <v>1501.79</v>
      </c>
      <c r="N8" s="26">
        <v>1010.84</v>
      </c>
      <c r="O8" s="26">
        <v>1106.99</v>
      </c>
      <c r="P8" s="66">
        <v>1138.49</v>
      </c>
      <c r="Q8" s="211">
        <f t="shared" si="0"/>
        <v>2.8455541603808525E-2</v>
      </c>
      <c r="S8" s="223">
        <f>C8/C6</f>
        <v>9.8738186820033783E-2</v>
      </c>
      <c r="T8" s="217">
        <f t="shared" ref="T8:T14" si="1">H8/$H$6</f>
        <v>4.0849936840767674E-2</v>
      </c>
      <c r="U8" s="217">
        <f t="shared" ref="U8:U14" si="2">L8/$L$6</f>
        <v>0.11739433735932564</v>
      </c>
      <c r="V8" s="217">
        <f t="shared" ref="V8:V14" si="3">M8/$M$6</f>
        <v>0.10999529781253067</v>
      </c>
      <c r="W8" s="217"/>
      <c r="X8" s="217">
        <f t="shared" ref="X8:X14" si="4">O8/$O$6</f>
        <v>3.8001599033851259E-2</v>
      </c>
      <c r="Y8" s="228">
        <f t="shared" ref="Y8:Y14" si="5">P8/$P$6</f>
        <v>4.8692351876222402E-2</v>
      </c>
    </row>
    <row r="9" spans="1:25" ht="20.100000000000001" customHeight="1">
      <c r="B9" s="383" t="s">
        <v>23</v>
      </c>
      <c r="C9" s="25">
        <v>85.84</v>
      </c>
      <c r="D9" s="26">
        <v>78.390000000000015</v>
      </c>
      <c r="E9" s="26">
        <v>500.75000000000006</v>
      </c>
      <c r="F9" s="26">
        <v>163.82</v>
      </c>
      <c r="G9" s="26">
        <v>554.42999999999995</v>
      </c>
      <c r="H9" s="26">
        <v>93.39</v>
      </c>
      <c r="I9" s="26">
        <v>88.65</v>
      </c>
      <c r="J9" s="26">
        <v>1616.54</v>
      </c>
      <c r="K9" s="26">
        <v>169.64999999999998</v>
      </c>
      <c r="L9" s="26">
        <v>255.77</v>
      </c>
      <c r="M9" s="26">
        <v>860.97</v>
      </c>
      <c r="N9" s="26">
        <v>603.19000000000005</v>
      </c>
      <c r="O9" s="26">
        <v>531.20000000000005</v>
      </c>
      <c r="P9" s="66">
        <v>514.66999999999996</v>
      </c>
      <c r="Q9" s="211">
        <f t="shared" si="0"/>
        <v>-3.1118222891566426E-2</v>
      </c>
      <c r="S9" s="223">
        <f>C9/C6</f>
        <v>5.0937755534377653E-3</v>
      </c>
      <c r="T9" s="217">
        <f t="shared" si="1"/>
        <v>7.8073338276835567E-3</v>
      </c>
      <c r="U9" s="217">
        <f t="shared" si="2"/>
        <v>1.6088662830011959E-2</v>
      </c>
      <c r="V9" s="217">
        <f t="shared" si="3"/>
        <v>6.3059849617892336E-2</v>
      </c>
      <c r="W9" s="217"/>
      <c r="X9" s="217">
        <f t="shared" si="4"/>
        <v>1.8235439711995399E-2</v>
      </c>
      <c r="Y9" s="228">
        <f t="shared" si="5"/>
        <v>2.201204467332641E-2</v>
      </c>
    </row>
    <row r="10" spans="1:25" ht="20.100000000000001" customHeight="1">
      <c r="B10" s="383" t="s">
        <v>108</v>
      </c>
      <c r="C10" s="25">
        <v>129.04</v>
      </c>
      <c r="D10" s="26">
        <v>127.89</v>
      </c>
      <c r="E10" s="26">
        <v>53.96</v>
      </c>
      <c r="F10" s="26">
        <v>322.71999999999997</v>
      </c>
      <c r="G10" s="26">
        <v>148.13999999999999</v>
      </c>
      <c r="H10" s="26">
        <v>113.9</v>
      </c>
      <c r="I10" s="26"/>
      <c r="J10" s="26">
        <v>9148.619999999999</v>
      </c>
      <c r="K10" s="26">
        <v>8.69</v>
      </c>
      <c r="L10" s="26">
        <v>2.48</v>
      </c>
      <c r="M10" s="26"/>
      <c r="N10" s="26">
        <v>41.17</v>
      </c>
      <c r="O10" s="26">
        <v>6.15</v>
      </c>
      <c r="P10" s="66">
        <v>43.66</v>
      </c>
      <c r="Q10" s="211">
        <f t="shared" si="0"/>
        <v>6.0991869918699182</v>
      </c>
      <c r="S10" s="223">
        <f>C10/C6</f>
        <v>7.657278627861243E-3</v>
      </c>
      <c r="T10" s="217">
        <f t="shared" si="1"/>
        <v>9.5219544166737034E-3</v>
      </c>
      <c r="U10" s="217">
        <f t="shared" si="2"/>
        <v>1.5599907658611119E-4</v>
      </c>
      <c r="V10" s="217">
        <f t="shared" si="3"/>
        <v>0</v>
      </c>
      <c r="W10" s="217"/>
      <c r="X10" s="217">
        <f t="shared" si="4"/>
        <v>2.1112190178609132E-4</v>
      </c>
      <c r="Y10" s="228">
        <f t="shared" si="5"/>
        <v>1.8673050118278333E-3</v>
      </c>
    </row>
    <row r="11" spans="1:25" ht="20.100000000000001" customHeight="1">
      <c r="B11" s="383" t="s">
        <v>161</v>
      </c>
      <c r="C11" s="25">
        <v>10.28</v>
      </c>
      <c r="D11" s="26"/>
      <c r="E11" s="26">
        <v>252.26</v>
      </c>
      <c r="F11" s="26">
        <v>1.85</v>
      </c>
      <c r="G11" s="26">
        <v>695.58</v>
      </c>
      <c r="H11" s="26">
        <v>308.83</v>
      </c>
      <c r="I11" s="26">
        <v>331.33</v>
      </c>
      <c r="J11" s="26">
        <v>687.29000000000008</v>
      </c>
      <c r="K11" s="26">
        <v>478.05</v>
      </c>
      <c r="L11" s="26">
        <v>570.06000000000006</v>
      </c>
      <c r="M11" s="26">
        <v>843.9</v>
      </c>
      <c r="N11" s="26">
        <v>2218.44</v>
      </c>
      <c r="O11" s="26">
        <v>686.97</v>
      </c>
      <c r="P11" s="66">
        <v>1554.52</v>
      </c>
      <c r="Q11" s="211">
        <f t="shared" si="0"/>
        <v>1.2628644627858565</v>
      </c>
      <c r="S11" s="223">
        <f>C11/C6</f>
        <v>6.1001878715447597E-4</v>
      </c>
      <c r="T11" s="217">
        <f t="shared" si="1"/>
        <v>2.5817955948211936E-2</v>
      </c>
      <c r="U11" s="217">
        <f t="shared" si="2"/>
        <v>3.5858400644628446E-2</v>
      </c>
      <c r="V11" s="217">
        <f t="shared" si="3"/>
        <v>6.180959509917807E-2</v>
      </c>
      <c r="W11" s="217"/>
      <c r="X11" s="217">
        <f t="shared" si="4"/>
        <v>2.3582831360974173E-2</v>
      </c>
      <c r="Y11" s="228">
        <f t="shared" si="5"/>
        <v>6.6485638730797159E-2</v>
      </c>
    </row>
    <row r="12" spans="1:25" ht="20.100000000000001" customHeight="1">
      <c r="B12" s="383" t="s">
        <v>24</v>
      </c>
      <c r="C12" s="25"/>
      <c r="D12" s="26"/>
      <c r="E12" s="26"/>
      <c r="F12" s="26"/>
      <c r="G12" s="26"/>
      <c r="H12" s="26"/>
      <c r="I12" s="26">
        <v>25.2</v>
      </c>
      <c r="J12" s="26">
        <v>129.6</v>
      </c>
      <c r="K12" s="26">
        <v>64.19</v>
      </c>
      <c r="L12" s="26">
        <v>65.31</v>
      </c>
      <c r="M12" s="26">
        <v>46.35</v>
      </c>
      <c r="N12" s="26">
        <v>32.85</v>
      </c>
      <c r="O12" s="26">
        <v>40.770000000000003</v>
      </c>
      <c r="P12" s="66">
        <v>41.3</v>
      </c>
      <c r="Q12" s="211">
        <f t="shared" si="0"/>
        <v>1.2999754721608879E-2</v>
      </c>
      <c r="S12" s="223">
        <f>C12/C6</f>
        <v>0</v>
      </c>
      <c r="T12" s="217">
        <f t="shared" si="1"/>
        <v>0</v>
      </c>
      <c r="U12" s="217">
        <f t="shared" si="2"/>
        <v>4.1081853596124686E-3</v>
      </c>
      <c r="V12" s="217">
        <f t="shared" si="3"/>
        <v>3.3948035701468226E-3</v>
      </c>
      <c r="W12" s="217"/>
      <c r="X12" s="217">
        <f t="shared" si="4"/>
        <v>1.3995837294014542E-3</v>
      </c>
      <c r="Y12" s="228">
        <f t="shared" si="5"/>
        <v>1.7663696057830856E-3</v>
      </c>
    </row>
    <row r="13" spans="1:25" ht="20.100000000000001" customHeight="1">
      <c r="B13" s="383" t="s">
        <v>25</v>
      </c>
      <c r="C13" s="25">
        <v>9873.84</v>
      </c>
      <c r="D13" s="26">
        <v>10158.82</v>
      </c>
      <c r="E13" s="26">
        <v>11629.619999999999</v>
      </c>
      <c r="F13" s="26">
        <v>10766.82</v>
      </c>
      <c r="G13" s="26">
        <v>9245.77</v>
      </c>
      <c r="H13" s="26">
        <v>9464.86</v>
      </c>
      <c r="I13" s="26">
        <v>8603.84</v>
      </c>
      <c r="J13" s="26">
        <v>7622.03</v>
      </c>
      <c r="K13" s="26">
        <v>8447.76</v>
      </c>
      <c r="L13" s="26">
        <v>10393.789999999999</v>
      </c>
      <c r="M13" s="26">
        <v>7156.59</v>
      </c>
      <c r="N13" s="26">
        <v>8431.0400000000009</v>
      </c>
      <c r="O13" s="26">
        <v>13178.49</v>
      </c>
      <c r="P13" s="66">
        <v>14736.34</v>
      </c>
      <c r="Q13" s="211">
        <f t="shared" si="0"/>
        <v>0.11821157052135718</v>
      </c>
      <c r="S13" s="223">
        <f>C13/C6</f>
        <v>0.58591711102697974</v>
      </c>
      <c r="T13" s="217">
        <f t="shared" si="1"/>
        <v>0.79125518419840446</v>
      </c>
      <c r="U13" s="217">
        <f t="shared" si="2"/>
        <v>0.65379904928627275</v>
      </c>
      <c r="V13" s="217">
        <f t="shared" si="3"/>
        <v>0.52416865764999032</v>
      </c>
      <c r="W13" s="217"/>
      <c r="X13" s="217">
        <f t="shared" si="4"/>
        <v>0.45240127991365636</v>
      </c>
      <c r="Y13" s="228">
        <f t="shared" si="5"/>
        <v>0.63026205996332973</v>
      </c>
    </row>
    <row r="14" spans="1:25" ht="20.100000000000001" customHeight="1" thickBot="1">
      <c r="B14" s="383" t="s">
        <v>78</v>
      </c>
      <c r="C14" s="25">
        <v>21.16</v>
      </c>
      <c r="D14" s="26"/>
      <c r="E14" s="26">
        <v>12</v>
      </c>
      <c r="F14" s="26"/>
      <c r="G14" s="26"/>
      <c r="H14" s="26">
        <v>0.24</v>
      </c>
      <c r="I14" s="26">
        <v>51.67</v>
      </c>
      <c r="J14" s="26">
        <v>186.07999999999998</v>
      </c>
      <c r="K14" s="26">
        <v>141.29</v>
      </c>
      <c r="L14" s="26">
        <v>206.18</v>
      </c>
      <c r="M14" s="26">
        <v>57.1</v>
      </c>
      <c r="N14" s="26">
        <v>178.82999999999998</v>
      </c>
      <c r="O14" s="26">
        <v>3213.9300000000003</v>
      </c>
      <c r="P14" s="66">
        <v>224.3</v>
      </c>
      <c r="Q14" s="211">
        <f t="shared" si="0"/>
        <v>-0.93021005435712656</v>
      </c>
      <c r="S14" s="332">
        <f>C14/C30</f>
        <v>1.2556417836759449E-3</v>
      </c>
      <c r="T14" s="230">
        <f t="shared" si="1"/>
        <v>2.0063819666388837E-5</v>
      </c>
      <c r="U14" s="230">
        <f t="shared" si="2"/>
        <v>1.2969310326824357E-2</v>
      </c>
      <c r="V14" s="230">
        <f t="shared" si="3"/>
        <v>4.1821636214753738E-3</v>
      </c>
      <c r="W14" s="230"/>
      <c r="X14" s="230">
        <f t="shared" si="4"/>
        <v>0.11033024614754025</v>
      </c>
      <c r="Y14" s="231">
        <f t="shared" si="5"/>
        <v>9.5931404982359837E-3</v>
      </c>
    </row>
    <row r="15" spans="1:25" s="2" customFormat="1" ht="20.100000000000001" customHeight="1" thickBot="1">
      <c r="A15" s="384" t="s">
        <v>162</v>
      </c>
      <c r="B15" s="384"/>
      <c r="C15" s="392"/>
      <c r="D15" s="389"/>
      <c r="E15" s="389"/>
      <c r="F15" s="389"/>
      <c r="G15" s="389"/>
      <c r="H15" s="389"/>
      <c r="I15" s="389"/>
      <c r="J15" s="389">
        <v>85.800000000000011</v>
      </c>
      <c r="K15" s="389">
        <v>276.65999999999997</v>
      </c>
      <c r="L15" s="389">
        <v>63.83</v>
      </c>
      <c r="M15" s="389">
        <v>13157.52</v>
      </c>
      <c r="N15" s="389">
        <v>3496.9700000000003</v>
      </c>
      <c r="O15" s="389">
        <v>3030.9</v>
      </c>
      <c r="P15" s="390">
        <v>1257.8799999999999</v>
      </c>
      <c r="Q15" s="355">
        <f t="shared" si="0"/>
        <v>-0.58498135867234158</v>
      </c>
      <c r="S15" s="296">
        <f>C15/C30</f>
        <v>0</v>
      </c>
      <c r="T15" s="214">
        <f>H15/H30</f>
        <v>0</v>
      </c>
      <c r="U15" s="214">
        <f>L15/L30</f>
        <v>3.9841781376417137E-3</v>
      </c>
      <c r="V15" s="214">
        <f>M15/M30</f>
        <v>0.47404766374029972</v>
      </c>
      <c r="W15" s="214"/>
      <c r="X15" s="214">
        <f>O15/O30</f>
        <v>9.3263770399238125E-2</v>
      </c>
      <c r="Y15" s="215">
        <f>P15/P30</f>
        <v>5.0971901591342211E-2</v>
      </c>
    </row>
    <row r="16" spans="1:25" ht="20.100000000000001" customHeight="1">
      <c r="B16" s="383" t="s">
        <v>76</v>
      </c>
      <c r="C16" s="393"/>
      <c r="D16" s="26"/>
      <c r="E16" s="26"/>
      <c r="F16" s="26"/>
      <c r="G16" s="26"/>
      <c r="H16" s="26"/>
      <c r="I16" s="26"/>
      <c r="J16" s="26">
        <v>24.830000000000002</v>
      </c>
      <c r="K16" s="26">
        <v>163.6</v>
      </c>
      <c r="L16" s="26">
        <v>12.170000000000002</v>
      </c>
      <c r="M16" s="26">
        <v>13156.44</v>
      </c>
      <c r="N16" s="26">
        <v>3307.5600000000004</v>
      </c>
      <c r="O16" s="26">
        <v>2886.39</v>
      </c>
      <c r="P16" s="66">
        <v>1237.3599999999999</v>
      </c>
      <c r="Q16" s="211">
        <f t="shared" si="0"/>
        <v>-0.57131226202973262</v>
      </c>
      <c r="S16" s="223"/>
      <c r="T16" s="217"/>
      <c r="U16" s="217">
        <f>L16/L15</f>
        <v>0.19066269779100739</v>
      </c>
      <c r="V16" s="217">
        <f>M16/M15</f>
        <v>0.99991791766229499</v>
      </c>
      <c r="W16" s="217"/>
      <c r="X16" s="217">
        <f>O16/O15</f>
        <v>0.9523210927447292</v>
      </c>
      <c r="Y16" s="222">
        <f>P16/P15</f>
        <v>0.98368683817216274</v>
      </c>
    </row>
    <row r="17" spans="1:37" ht="20.100000000000001" customHeight="1">
      <c r="B17" s="383" t="s">
        <v>77</v>
      </c>
      <c r="C17" s="393"/>
      <c r="D17" s="26"/>
      <c r="E17" s="26"/>
      <c r="F17" s="26"/>
      <c r="G17" s="26"/>
      <c r="H17" s="26"/>
      <c r="I17" s="26"/>
      <c r="J17" s="26"/>
      <c r="K17" s="26">
        <v>0.3</v>
      </c>
      <c r="L17" s="26"/>
      <c r="M17" s="26"/>
      <c r="N17" s="26"/>
      <c r="O17" s="26">
        <v>1.38</v>
      </c>
      <c r="P17" s="66">
        <v>2.23</v>
      </c>
      <c r="Q17" s="211">
        <f t="shared" si="0"/>
        <v>0.61594202898550732</v>
      </c>
      <c r="S17" s="223"/>
      <c r="T17" s="217"/>
      <c r="U17" s="217">
        <f>L17/L15</f>
        <v>0</v>
      </c>
      <c r="V17" s="217">
        <f>M17/M15</f>
        <v>0</v>
      </c>
      <c r="W17" s="217"/>
      <c r="X17" s="217">
        <f>O17/O15</f>
        <v>4.5531030387013755E-4</v>
      </c>
      <c r="Y17" s="222">
        <f>P17/P15</f>
        <v>1.7728241167678954E-3</v>
      </c>
    </row>
    <row r="18" spans="1:37" ht="20.100000000000001" customHeight="1">
      <c r="B18" s="383" t="s">
        <v>23</v>
      </c>
      <c r="C18" s="393"/>
      <c r="D18" s="26"/>
      <c r="E18" s="26"/>
      <c r="F18" s="26"/>
      <c r="G18" s="26"/>
      <c r="H18" s="26"/>
      <c r="I18" s="26"/>
      <c r="J18" s="26">
        <v>25.15</v>
      </c>
      <c r="K18" s="26">
        <v>48.67</v>
      </c>
      <c r="L18" s="26">
        <v>13.86</v>
      </c>
      <c r="M18" s="26"/>
      <c r="N18" s="26">
        <v>189.41</v>
      </c>
      <c r="O18" s="26">
        <v>143.13</v>
      </c>
      <c r="P18" s="66">
        <v>18.29</v>
      </c>
      <c r="Q18" s="211">
        <f t="shared" si="0"/>
        <v>-0.87221407112415295</v>
      </c>
      <c r="S18" s="385"/>
      <c r="T18" s="386"/>
      <c r="U18" s="217">
        <f>L18/L15</f>
        <v>0.21713927620241266</v>
      </c>
      <c r="V18" s="217">
        <f>M18/M15</f>
        <v>0</v>
      </c>
      <c r="W18" s="217"/>
      <c r="X18" s="217">
        <f>O18/O15</f>
        <v>4.7223596951400569E-2</v>
      </c>
      <c r="Y18" s="222">
        <f>P18/P15</f>
        <v>1.4540337711069419E-2</v>
      </c>
    </row>
    <row r="19" spans="1:37" ht="20.100000000000001" customHeight="1">
      <c r="B19" s="383" t="s">
        <v>108</v>
      </c>
      <c r="C19" s="393"/>
      <c r="D19" s="26"/>
      <c r="E19" s="26"/>
      <c r="F19" s="26"/>
      <c r="G19" s="26"/>
      <c r="H19" s="26"/>
      <c r="I19" s="26"/>
      <c r="J19" s="26"/>
      <c r="K19" s="26">
        <v>50.89</v>
      </c>
      <c r="L19" s="26"/>
      <c r="M19" s="26">
        <v>1.08</v>
      </c>
      <c r="N19" s="26"/>
      <c r="O19" s="26"/>
      <c r="P19" s="66"/>
      <c r="Q19" s="211" t="e">
        <f t="shared" si="0"/>
        <v>#DIV/0!</v>
      </c>
      <c r="S19" s="223"/>
      <c r="T19" s="217"/>
      <c r="U19" s="217">
        <f>L19/L15</f>
        <v>0</v>
      </c>
      <c r="V19" s="217">
        <f>M19/M15</f>
        <v>8.2082337704977837E-5</v>
      </c>
      <c r="W19" s="217"/>
      <c r="X19" s="217">
        <f>O19/O15</f>
        <v>0</v>
      </c>
      <c r="Y19" s="222">
        <f>P19/P15</f>
        <v>0</v>
      </c>
    </row>
    <row r="20" spans="1:37" ht="20.100000000000001" customHeight="1">
      <c r="B20" s="383" t="s">
        <v>161</v>
      </c>
      <c r="C20" s="393"/>
      <c r="D20" s="26"/>
      <c r="E20" s="26"/>
      <c r="F20" s="26"/>
      <c r="G20" s="26"/>
      <c r="H20" s="26"/>
      <c r="I20" s="26"/>
      <c r="J20" s="26"/>
      <c r="K20" s="26">
        <v>13.2</v>
      </c>
      <c r="L20" s="26"/>
      <c r="M20" s="26"/>
      <c r="N20" s="26"/>
      <c r="O20" s="26"/>
      <c r="P20" s="66"/>
      <c r="Q20" s="211" t="e">
        <f t="shared" si="0"/>
        <v>#DIV/0!</v>
      </c>
      <c r="S20" s="223"/>
      <c r="T20" s="217"/>
      <c r="U20" s="217">
        <f>L20/L15</f>
        <v>0</v>
      </c>
      <c r="V20" s="217">
        <f>M20/M15</f>
        <v>0</v>
      </c>
      <c r="W20" s="217"/>
      <c r="X20" s="217">
        <f>O20/O15</f>
        <v>0</v>
      </c>
      <c r="Y20" s="222">
        <f>P20/P15</f>
        <v>0</v>
      </c>
    </row>
    <row r="21" spans="1:37" ht="20.100000000000001" customHeight="1" thickBot="1">
      <c r="B21" s="383" t="s">
        <v>24</v>
      </c>
      <c r="C21" s="393"/>
      <c r="D21" s="26"/>
      <c r="E21" s="26"/>
      <c r="F21" s="26"/>
      <c r="G21" s="26"/>
      <c r="H21" s="26"/>
      <c r="I21" s="26"/>
      <c r="J21" s="26">
        <v>35.82</v>
      </c>
      <c r="K21" s="26"/>
      <c r="L21" s="26">
        <v>37.799999999999997</v>
      </c>
      <c r="M21" s="26"/>
      <c r="N21" s="26"/>
      <c r="O21" s="26"/>
      <c r="P21" s="66"/>
      <c r="Q21" s="211" t="e">
        <f t="shared" si="0"/>
        <v>#DIV/0!</v>
      </c>
      <c r="S21" s="223"/>
      <c r="T21" s="217"/>
      <c r="U21" s="217">
        <f>L20/L15</f>
        <v>0</v>
      </c>
      <c r="V21" s="217">
        <f>M20/M15</f>
        <v>0</v>
      </c>
      <c r="W21" s="217"/>
      <c r="X21" s="217">
        <f>O20/O15</f>
        <v>0</v>
      </c>
      <c r="Y21" s="222">
        <f>P20/P15</f>
        <v>0</v>
      </c>
    </row>
    <row r="22" spans="1:37" s="2" customFormat="1" ht="20.100000000000001" customHeight="1" thickBot="1">
      <c r="A22" s="43" t="s">
        <v>168</v>
      </c>
      <c r="B22" s="43"/>
      <c r="C22" s="132"/>
      <c r="D22" s="138">
        <v>827.45</v>
      </c>
      <c r="E22" s="138">
        <v>10.559999999999999</v>
      </c>
      <c r="F22" s="138">
        <v>1182.23</v>
      </c>
      <c r="G22" s="138">
        <v>939.13</v>
      </c>
      <c r="H22" s="138">
        <v>1190.78</v>
      </c>
      <c r="I22" s="138">
        <v>522.01</v>
      </c>
      <c r="J22" s="138">
        <v>227.48000000000002</v>
      </c>
      <c r="K22" s="138">
        <v>47.13</v>
      </c>
      <c r="L22" s="138">
        <v>59.510000000000005</v>
      </c>
      <c r="M22" s="138">
        <v>944.94999999999993</v>
      </c>
      <c r="N22" s="138">
        <v>1608.06</v>
      </c>
      <c r="O22" s="138">
        <v>337.15999999999997</v>
      </c>
      <c r="P22" s="163">
        <v>38.739999999999995</v>
      </c>
      <c r="Q22" s="28">
        <f t="shared" si="0"/>
        <v>-0.88509906275952066</v>
      </c>
      <c r="S22" s="296">
        <f>C22/C30</f>
        <v>0</v>
      </c>
      <c r="T22" s="214">
        <f>H22/H30</f>
        <v>9.0535642735548302E-2</v>
      </c>
      <c r="U22" s="214">
        <f>L22/L30</f>
        <v>3.7145298601137145E-3</v>
      </c>
      <c r="V22" s="214">
        <f>M22/M30</f>
        <v>3.4045271438036664E-2</v>
      </c>
      <c r="W22" s="214"/>
      <c r="X22" s="214">
        <f>O22/O30</f>
        <v>1.0374744408527869E-2</v>
      </c>
      <c r="Y22" s="215">
        <f>P22/P30</f>
        <v>1.5698249973356737E-3</v>
      </c>
    </row>
    <row r="23" spans="1:37" ht="20.100000000000001" customHeight="1">
      <c r="B23" s="383" t="s">
        <v>76</v>
      </c>
      <c r="C23" s="25"/>
      <c r="D23" s="26">
        <v>131.08000000000001</v>
      </c>
      <c r="E23" s="26">
        <v>4.5599999999999996</v>
      </c>
      <c r="F23" s="26">
        <v>858.01</v>
      </c>
      <c r="G23" s="26">
        <v>55.72</v>
      </c>
      <c r="H23" s="26">
        <v>72.36999999999999</v>
      </c>
      <c r="I23" s="26">
        <v>39.03</v>
      </c>
      <c r="J23" s="26">
        <v>7.21</v>
      </c>
      <c r="K23" s="26">
        <v>13.8</v>
      </c>
      <c r="L23" s="26">
        <v>10.11</v>
      </c>
      <c r="M23" s="26">
        <v>18.77</v>
      </c>
      <c r="N23" s="26">
        <v>34.049999999999997</v>
      </c>
      <c r="O23" s="26">
        <v>25.8</v>
      </c>
      <c r="P23" s="66">
        <v>36.19</v>
      </c>
      <c r="Q23" s="211">
        <f t="shared" si="0"/>
        <v>0.40271317829457354</v>
      </c>
      <c r="S23" s="223"/>
      <c r="T23" s="217">
        <f>H23/H22</f>
        <v>6.0775290145954744E-2</v>
      </c>
      <c r="U23" s="217">
        <f>L23/L22</f>
        <v>0.16988741388002013</v>
      </c>
      <c r="V23" s="217">
        <f>M23/M22</f>
        <v>1.9863484840467752E-2</v>
      </c>
      <c r="W23" s="217"/>
      <c r="X23" s="217">
        <f>O23/O22</f>
        <v>7.6521532803416781E-2</v>
      </c>
      <c r="Y23" s="222">
        <f>P23/P22</f>
        <v>0.93417656169334029</v>
      </c>
    </row>
    <row r="24" spans="1:37" ht="20.100000000000001" customHeight="1">
      <c r="B24" s="383" t="s">
        <v>77</v>
      </c>
      <c r="C24" s="25"/>
      <c r="D24" s="26"/>
      <c r="E24" s="26"/>
      <c r="F24" s="26"/>
      <c r="G24" s="26"/>
      <c r="H24" s="26">
        <v>18</v>
      </c>
      <c r="I24" s="26"/>
      <c r="J24" s="26">
        <v>0.01</v>
      </c>
      <c r="K24" s="26"/>
      <c r="L24" s="26"/>
      <c r="M24" s="26"/>
      <c r="N24" s="26"/>
      <c r="O24" s="26"/>
      <c r="P24" s="66">
        <v>0.15</v>
      </c>
      <c r="Q24" s="211" t="e">
        <f t="shared" si="0"/>
        <v>#DIV/0!</v>
      </c>
      <c r="S24" s="223"/>
      <c r="T24" s="217">
        <f>H24/H22</f>
        <v>1.5116142360469608E-2</v>
      </c>
      <c r="U24" s="217">
        <f>L24/L22</f>
        <v>0</v>
      </c>
      <c r="V24" s="217">
        <f>M24/M22</f>
        <v>0</v>
      </c>
      <c r="W24" s="217"/>
      <c r="X24" s="217">
        <f>O24/O22</f>
        <v>0</v>
      </c>
      <c r="Y24" s="222">
        <f>P24/P22</f>
        <v>3.8719669592152815E-3</v>
      </c>
    </row>
    <row r="25" spans="1:37" ht="20.100000000000001" customHeight="1">
      <c r="B25" s="383" t="s">
        <v>23</v>
      </c>
      <c r="C25" s="25"/>
      <c r="D25" s="26">
        <v>13.5</v>
      </c>
      <c r="E25" s="26">
        <v>6</v>
      </c>
      <c r="F25" s="26"/>
      <c r="G25" s="26"/>
      <c r="H25" s="26">
        <v>3.1</v>
      </c>
      <c r="I25" s="26">
        <v>0.94000000000000006</v>
      </c>
      <c r="J25" s="26">
        <v>6.66</v>
      </c>
      <c r="K25" s="26">
        <v>2.87</v>
      </c>
      <c r="L25" s="26">
        <v>24.2</v>
      </c>
      <c r="M25" s="26">
        <v>4.3699999999999992</v>
      </c>
      <c r="N25" s="26">
        <v>105.87</v>
      </c>
      <c r="O25" s="26">
        <v>262.2</v>
      </c>
      <c r="P25" s="66"/>
      <c r="Q25" s="211">
        <f t="shared" si="0"/>
        <v>-1</v>
      </c>
      <c r="S25" s="223"/>
      <c r="T25" s="217">
        <f>H25/H22</f>
        <v>2.6033356287475436E-3</v>
      </c>
      <c r="U25" s="217">
        <f>L25/L22</f>
        <v>0.40665434380776333</v>
      </c>
      <c r="V25" s="217">
        <f>M25/M22</f>
        <v>4.6245833112863108E-3</v>
      </c>
      <c r="W25" s="217"/>
      <c r="X25" s="217">
        <f>O25/O22</f>
        <v>0.77767232174635192</v>
      </c>
      <c r="Y25" s="222">
        <f>P25/P22</f>
        <v>0</v>
      </c>
    </row>
    <row r="26" spans="1:37" ht="20.100000000000001" customHeight="1">
      <c r="B26" s="383" t="s">
        <v>108</v>
      </c>
      <c r="C26" s="25"/>
      <c r="D26" s="26">
        <v>682.87</v>
      </c>
      <c r="E26" s="26"/>
      <c r="F26" s="26">
        <v>324.22000000000003</v>
      </c>
      <c r="G26" s="26"/>
      <c r="H26" s="26"/>
      <c r="I26" s="26"/>
      <c r="J26" s="26"/>
      <c r="K26" s="26"/>
      <c r="L26" s="26"/>
      <c r="M26" s="26">
        <v>0.27</v>
      </c>
      <c r="N26" s="26">
        <v>2.93</v>
      </c>
      <c r="O26" s="26"/>
      <c r="P26" s="66"/>
      <c r="Q26" s="211" t="e">
        <f t="shared" si="0"/>
        <v>#DIV/0!</v>
      </c>
      <c r="S26" s="223"/>
      <c r="T26" s="217">
        <f>H26/H22</f>
        <v>0</v>
      </c>
      <c r="U26" s="217">
        <f>L26/L22</f>
        <v>0</v>
      </c>
      <c r="V26" s="217">
        <f>M26/M22</f>
        <v>2.8572940367215199E-4</v>
      </c>
      <c r="W26" s="217"/>
      <c r="X26" s="217">
        <f>O26/O22</f>
        <v>0</v>
      </c>
      <c r="Y26" s="222">
        <f>P26/P22</f>
        <v>0</v>
      </c>
    </row>
    <row r="27" spans="1:37" ht="20.100000000000001" customHeight="1">
      <c r="B27" s="383" t="s">
        <v>161</v>
      </c>
      <c r="C27" s="25"/>
      <c r="D27" s="26"/>
      <c r="E27" s="26"/>
      <c r="F27" s="26"/>
      <c r="G27" s="26">
        <v>0.14000000000000001</v>
      </c>
      <c r="H27" s="26">
        <v>112.72</v>
      </c>
      <c r="I27" s="26"/>
      <c r="J27" s="26"/>
      <c r="K27" s="26">
        <v>12.3</v>
      </c>
      <c r="L27" s="26"/>
      <c r="M27" s="26">
        <v>921.54</v>
      </c>
      <c r="N27" s="26">
        <v>1464.81</v>
      </c>
      <c r="O27" s="26">
        <v>48.66</v>
      </c>
      <c r="P27" s="66"/>
      <c r="Q27" s="211">
        <f t="shared" si="0"/>
        <v>-1</v>
      </c>
      <c r="S27" s="223"/>
      <c r="T27" s="217">
        <f>H27/H22</f>
        <v>9.4660642604007458E-2</v>
      </c>
      <c r="U27" s="217">
        <f>L27/L22</f>
        <v>0</v>
      </c>
      <c r="V27" s="217">
        <f>M27/M22</f>
        <v>0.97522620244457381</v>
      </c>
      <c r="W27" s="217"/>
      <c r="X27" s="217">
        <f>O27/O22</f>
        <v>0.14432317000830466</v>
      </c>
      <c r="Y27" s="222">
        <f>P27/P22</f>
        <v>0</v>
      </c>
    </row>
    <row r="28" spans="1:37" s="2" customFormat="1" ht="20.100000000000001" customHeight="1">
      <c r="B28" s="383" t="s">
        <v>24</v>
      </c>
      <c r="C28" s="25"/>
      <c r="D28" s="26"/>
      <c r="E28" s="26"/>
      <c r="F28" s="26"/>
      <c r="G28" s="26"/>
      <c r="H28" s="26"/>
      <c r="I28" s="26"/>
      <c r="J28" s="26">
        <v>213.3</v>
      </c>
      <c r="K28" s="26">
        <v>17.760000000000002</v>
      </c>
      <c r="L28" s="26">
        <v>25.2</v>
      </c>
      <c r="M28" s="26"/>
      <c r="N28" s="26"/>
      <c r="O28" s="26"/>
      <c r="P28" s="66"/>
      <c r="Q28" s="211" t="e">
        <f t="shared" si="0"/>
        <v>#DIV/0!</v>
      </c>
      <c r="S28" s="223"/>
      <c r="T28" s="217">
        <f>H28/H22</f>
        <v>0</v>
      </c>
      <c r="U28" s="217">
        <f>L28/L22</f>
        <v>0.4234582423122164</v>
      </c>
      <c r="V28" s="217">
        <f>M28/M22</f>
        <v>0</v>
      </c>
      <c r="W28" s="217"/>
      <c r="X28" s="217">
        <f>O28/O22</f>
        <v>0</v>
      </c>
      <c r="Y28" s="222">
        <f>P28/P22</f>
        <v>0</v>
      </c>
      <c r="AA28"/>
      <c r="AB28"/>
      <c r="AC28"/>
      <c r="AD28"/>
      <c r="AE28"/>
      <c r="AF28"/>
      <c r="AG28"/>
      <c r="AH28"/>
      <c r="AI28"/>
      <c r="AJ28"/>
      <c r="AK28"/>
    </row>
    <row r="29" spans="1:37" ht="20.100000000000001" customHeight="1" thickBot="1">
      <c r="B29" s="383" t="s">
        <v>78</v>
      </c>
      <c r="C29" s="25"/>
      <c r="D29" s="26"/>
      <c r="E29" s="26"/>
      <c r="F29" s="26"/>
      <c r="G29" s="26">
        <v>883.27</v>
      </c>
      <c r="H29" s="26">
        <v>984.59</v>
      </c>
      <c r="I29" s="26">
        <v>482.04</v>
      </c>
      <c r="J29" s="26">
        <v>0.3</v>
      </c>
      <c r="K29" s="26">
        <v>0.4</v>
      </c>
      <c r="L29" s="26"/>
      <c r="M29" s="26"/>
      <c r="N29" s="26">
        <v>0.4</v>
      </c>
      <c r="O29" s="26">
        <v>0.5</v>
      </c>
      <c r="P29" s="66">
        <v>2.4</v>
      </c>
      <c r="Q29" s="211">
        <f t="shared" si="0"/>
        <v>3.8</v>
      </c>
      <c r="R29" s="8"/>
      <c r="S29" s="223"/>
      <c r="T29" s="217">
        <f>H29/H22</f>
        <v>0.82684458926082072</v>
      </c>
      <c r="U29" s="217">
        <f>L29/L22</f>
        <v>0</v>
      </c>
      <c r="V29" s="217">
        <f>M29/M22</f>
        <v>0</v>
      </c>
      <c r="W29" s="217"/>
      <c r="X29" s="217">
        <f>O29/O22</f>
        <v>1.4829754419266818E-3</v>
      </c>
      <c r="Y29" s="222">
        <f>P29/P22</f>
        <v>6.1951471347444505E-2</v>
      </c>
    </row>
    <row r="30" spans="1:37" ht="20.100000000000001" customHeight="1" thickBot="1">
      <c r="A30" s="397" t="s">
        <v>163</v>
      </c>
      <c r="B30" s="397"/>
      <c r="C30" s="421">
        <v>16851.939999999999</v>
      </c>
      <c r="D30" s="422">
        <v>14061.94</v>
      </c>
      <c r="E30" s="422">
        <v>14373.669999999998</v>
      </c>
      <c r="F30" s="422">
        <v>14532.109999999999</v>
      </c>
      <c r="G30" s="422">
        <v>15425.62</v>
      </c>
      <c r="H30" s="423">
        <v>13152.61</v>
      </c>
      <c r="I30" s="422">
        <v>12289.670000000002</v>
      </c>
      <c r="J30" s="422">
        <v>22058.25</v>
      </c>
      <c r="K30" s="422">
        <v>12054.570000000002</v>
      </c>
      <c r="L30" s="423">
        <v>16020.87</v>
      </c>
      <c r="M30" s="422">
        <v>27755.690000000002</v>
      </c>
      <c r="N30" s="422">
        <v>25442.800000000007</v>
      </c>
      <c r="O30" s="422">
        <v>32498.149999999998</v>
      </c>
      <c r="P30" s="398">
        <v>24677.91</v>
      </c>
      <c r="Q30" s="439">
        <f t="shared" si="0"/>
        <v>-0.24063646699889066</v>
      </c>
      <c r="R30" s="8"/>
      <c r="S30" s="331">
        <f t="shared" ref="S30:Y30" si="6">S6+S15+S22</f>
        <v>1</v>
      </c>
      <c r="T30" s="331">
        <f t="shared" si="6"/>
        <v>0.99999999999999989</v>
      </c>
      <c r="U30" s="331">
        <f t="shared" si="6"/>
        <v>0.99999999999999989</v>
      </c>
      <c r="V30" s="331">
        <f t="shared" si="6"/>
        <v>0.99999999999999989</v>
      </c>
      <c r="W30" s="331"/>
      <c r="X30" s="331">
        <f t="shared" si="6"/>
        <v>1</v>
      </c>
      <c r="Y30" s="400">
        <f t="shared" si="6"/>
        <v>1</v>
      </c>
    </row>
    <row r="31" spans="1:37" ht="20.100000000000001" customHeight="1">
      <c r="B31" s="383" t="s">
        <v>76</v>
      </c>
      <c r="C31" s="25">
        <f t="shared" ref="C31:P31" si="7">C7+C16+C23</f>
        <v>5067.8500000000004</v>
      </c>
      <c r="D31" s="26">
        <f t="shared" si="7"/>
        <v>2090.8700000000003</v>
      </c>
      <c r="E31" s="26">
        <f t="shared" si="7"/>
        <v>1744.2099999999998</v>
      </c>
      <c r="F31" s="26">
        <f t="shared" si="7"/>
        <v>2815.56</v>
      </c>
      <c r="G31" s="26">
        <f t="shared" si="7"/>
        <v>2958.22</v>
      </c>
      <c r="H31" s="26">
        <f t="shared" si="7"/>
        <v>1564.3400000000001</v>
      </c>
      <c r="I31" s="26">
        <f t="shared" si="7"/>
        <v>2470.5300000000002</v>
      </c>
      <c r="J31" s="26">
        <f t="shared" si="7"/>
        <v>2251.59</v>
      </c>
      <c r="K31" s="26">
        <f t="shared" si="7"/>
        <v>2316.8600000000006</v>
      </c>
      <c r="L31" s="26">
        <f t="shared" si="7"/>
        <v>2559.94</v>
      </c>
      <c r="M31" s="26">
        <f t="shared" si="7"/>
        <v>16361.730000000001</v>
      </c>
      <c r="N31" s="26"/>
      <c r="O31" s="26">
        <f t="shared" si="7"/>
        <v>13277.779999999997</v>
      </c>
      <c r="P31" s="66">
        <f t="shared" si="7"/>
        <v>6401.5599999999986</v>
      </c>
      <c r="Q31" s="211">
        <f t="shared" si="0"/>
        <v>-0.5178742229499208</v>
      </c>
      <c r="R31" s="8"/>
      <c r="S31" s="223">
        <f>C31/C30</f>
        <v>0.30072798740085716</v>
      </c>
      <c r="T31" s="217">
        <f>H31/H30</f>
        <v>0.11893761010172126</v>
      </c>
      <c r="U31" s="217">
        <f>L31/L30</f>
        <v>0.15978782675347844</v>
      </c>
      <c r="V31" s="217">
        <f>M31/M30</f>
        <v>0.58949101967920814</v>
      </c>
      <c r="W31" s="217"/>
      <c r="X31" s="217">
        <f>O31/O30</f>
        <v>0.40857033400362786</v>
      </c>
      <c r="Y31" s="222">
        <f>P31/P30</f>
        <v>0.25940446334393791</v>
      </c>
    </row>
    <row r="32" spans="1:37" ht="20.100000000000001" customHeight="1">
      <c r="B32" s="383" t="s">
        <v>77</v>
      </c>
      <c r="C32" s="25">
        <f t="shared" ref="C32:P32" si="8">C8+C17+C24</f>
        <v>1663.93</v>
      </c>
      <c r="D32" s="26">
        <f t="shared" si="8"/>
        <v>909.59999999999991</v>
      </c>
      <c r="E32" s="26">
        <f t="shared" si="8"/>
        <v>174.87</v>
      </c>
      <c r="F32" s="26">
        <f t="shared" si="8"/>
        <v>137.12</v>
      </c>
      <c r="G32" s="26">
        <f t="shared" si="8"/>
        <v>940.07</v>
      </c>
      <c r="H32" s="26">
        <f t="shared" si="8"/>
        <v>506.64</v>
      </c>
      <c r="I32" s="26">
        <f t="shared" si="8"/>
        <v>235.47000000000003</v>
      </c>
      <c r="J32" s="26">
        <f t="shared" si="8"/>
        <v>135.26999999999998</v>
      </c>
      <c r="K32" s="26">
        <f t="shared" si="8"/>
        <v>281.99</v>
      </c>
      <c r="L32" s="26">
        <f t="shared" si="8"/>
        <v>1866.28</v>
      </c>
      <c r="M32" s="26">
        <f t="shared" si="8"/>
        <v>1501.79</v>
      </c>
      <c r="N32" s="26"/>
      <c r="O32" s="26">
        <f t="shared" si="8"/>
        <v>1108.3700000000001</v>
      </c>
      <c r="P32" s="66">
        <f t="shared" si="8"/>
        <v>1140.8700000000001</v>
      </c>
      <c r="Q32" s="211">
        <f t="shared" si="0"/>
        <v>2.932233820836002E-2</v>
      </c>
      <c r="S32" s="223">
        <f>C32/C30</f>
        <v>9.8738186820033783E-2</v>
      </c>
      <c r="T32" s="217">
        <f>H32/H30</f>
        <v>3.8520111217469379E-2</v>
      </c>
      <c r="U32" s="217">
        <f>L32/L30</f>
        <v>0.11649055263540618</v>
      </c>
      <c r="V32" s="217">
        <f>M32/M30</f>
        <v>5.4107464091146709E-2</v>
      </c>
      <c r="W32" s="217"/>
      <c r="X32" s="217">
        <f>O32/O30</f>
        <v>3.4105633705303229E-2</v>
      </c>
      <c r="Y32" s="222">
        <f>P32/P30</f>
        <v>4.6230414163922318E-2</v>
      </c>
    </row>
    <row r="33" spans="1:25" ht="20.100000000000001" customHeight="1">
      <c r="B33" s="383" t="s">
        <v>23</v>
      </c>
      <c r="C33" s="25">
        <f t="shared" ref="C33:P33" si="9">C9+C18+C25</f>
        <v>85.84</v>
      </c>
      <c r="D33" s="26">
        <f t="shared" si="9"/>
        <v>91.890000000000015</v>
      </c>
      <c r="E33" s="26">
        <f t="shared" si="9"/>
        <v>506.75000000000006</v>
      </c>
      <c r="F33" s="26">
        <f t="shared" si="9"/>
        <v>163.82</v>
      </c>
      <c r="G33" s="26">
        <f t="shared" si="9"/>
        <v>554.42999999999995</v>
      </c>
      <c r="H33" s="26">
        <f t="shared" si="9"/>
        <v>96.49</v>
      </c>
      <c r="I33" s="26">
        <f t="shared" si="9"/>
        <v>89.59</v>
      </c>
      <c r="J33" s="26">
        <f t="shared" si="9"/>
        <v>1648.3500000000001</v>
      </c>
      <c r="K33" s="26">
        <f t="shared" si="9"/>
        <v>221.19</v>
      </c>
      <c r="L33" s="26">
        <f t="shared" si="9"/>
        <v>293.83</v>
      </c>
      <c r="M33" s="26">
        <f t="shared" si="9"/>
        <v>865.34</v>
      </c>
      <c r="N33" s="26"/>
      <c r="O33" s="26">
        <f t="shared" si="9"/>
        <v>936.53</v>
      </c>
      <c r="P33" s="66">
        <f t="shared" si="9"/>
        <v>532.95999999999992</v>
      </c>
      <c r="Q33" s="211">
        <f t="shared" si="0"/>
        <v>-0.43092052577066409</v>
      </c>
      <c r="S33" s="223">
        <f>C33/C30</f>
        <v>5.0937755534377653E-3</v>
      </c>
      <c r="T33" s="217">
        <f>H33/H30</f>
        <v>7.3361865059482483E-3</v>
      </c>
      <c r="U33" s="217">
        <f>L33/L30</f>
        <v>1.8340452172697235E-2</v>
      </c>
      <c r="V33" s="217">
        <f>M33/M30</f>
        <v>3.117703072775348E-2</v>
      </c>
      <c r="W33" s="217"/>
      <c r="X33" s="217">
        <f>O33/O30</f>
        <v>2.8817948098584074E-2</v>
      </c>
      <c r="Y33" s="222">
        <f>P33/P30</f>
        <v>2.1596642503356238E-2</v>
      </c>
    </row>
    <row r="34" spans="1:25" ht="20.100000000000001" customHeight="1">
      <c r="B34" s="383" t="s">
        <v>108</v>
      </c>
      <c r="C34" s="25">
        <f t="shared" ref="C34:P34" si="10">C19+C26+C10</f>
        <v>129.04</v>
      </c>
      <c r="D34" s="26">
        <f t="shared" si="10"/>
        <v>810.76</v>
      </c>
      <c r="E34" s="26">
        <f t="shared" si="10"/>
        <v>53.96</v>
      </c>
      <c r="F34" s="26">
        <f t="shared" si="10"/>
        <v>646.94000000000005</v>
      </c>
      <c r="G34" s="26">
        <f t="shared" si="10"/>
        <v>148.13999999999999</v>
      </c>
      <c r="H34" s="26">
        <f t="shared" si="10"/>
        <v>113.9</v>
      </c>
      <c r="I34" s="26">
        <f t="shared" si="10"/>
        <v>0</v>
      </c>
      <c r="J34" s="26">
        <f t="shared" si="10"/>
        <v>9148.619999999999</v>
      </c>
      <c r="K34" s="26">
        <f t="shared" si="10"/>
        <v>59.58</v>
      </c>
      <c r="L34" s="26">
        <f t="shared" si="10"/>
        <v>2.48</v>
      </c>
      <c r="M34" s="26">
        <f t="shared" si="10"/>
        <v>1.35</v>
      </c>
      <c r="N34" s="26"/>
      <c r="O34" s="26">
        <f t="shared" si="10"/>
        <v>6.15</v>
      </c>
      <c r="P34" s="66">
        <f t="shared" si="10"/>
        <v>43.66</v>
      </c>
      <c r="Q34" s="211">
        <f t="shared" si="0"/>
        <v>6.0991869918699182</v>
      </c>
      <c r="S34" s="223">
        <f>C34/C30</f>
        <v>7.657278627861243E-3</v>
      </c>
      <c r="T34" s="217">
        <f>H34/H30</f>
        <v>8.659878153461557E-3</v>
      </c>
      <c r="U34" s="217">
        <f>L34/L30</f>
        <v>1.5479808524755521E-4</v>
      </c>
      <c r="V34" s="217">
        <f>M34/M30</f>
        <v>4.8638675529233826E-5</v>
      </c>
      <c r="W34" s="217"/>
      <c r="X34" s="217">
        <f>O34/O30</f>
        <v>1.8924154144158976E-4</v>
      </c>
      <c r="Y34" s="222">
        <f>P34/P30</f>
        <v>1.7691935824387071E-3</v>
      </c>
    </row>
    <row r="35" spans="1:25" ht="20.100000000000001" customHeight="1">
      <c r="B35" s="383" t="s">
        <v>161</v>
      </c>
      <c r="C35" s="25">
        <f t="shared" ref="C35:P35" si="11">C11+C20+C27</f>
        <v>10.28</v>
      </c>
      <c r="D35" s="26">
        <f t="shared" si="11"/>
        <v>0</v>
      </c>
      <c r="E35" s="26">
        <f t="shared" si="11"/>
        <v>252.26</v>
      </c>
      <c r="F35" s="26">
        <f t="shared" si="11"/>
        <v>1.85</v>
      </c>
      <c r="G35" s="26">
        <f t="shared" si="11"/>
        <v>695.72</v>
      </c>
      <c r="H35" s="26">
        <f t="shared" si="11"/>
        <v>421.54999999999995</v>
      </c>
      <c r="I35" s="26">
        <f t="shared" si="11"/>
        <v>331.33</v>
      </c>
      <c r="J35" s="26">
        <f t="shared" si="11"/>
        <v>687.29000000000008</v>
      </c>
      <c r="K35" s="26">
        <f t="shared" si="11"/>
        <v>503.55</v>
      </c>
      <c r="L35" s="26">
        <f t="shared" si="11"/>
        <v>570.06000000000006</v>
      </c>
      <c r="M35" s="26">
        <f t="shared" si="11"/>
        <v>1765.44</v>
      </c>
      <c r="N35" s="26"/>
      <c r="O35" s="26">
        <f t="shared" si="11"/>
        <v>735.63</v>
      </c>
      <c r="P35" s="66">
        <f t="shared" si="11"/>
        <v>1554.52</v>
      </c>
      <c r="Q35" s="211">
        <f t="shared" si="0"/>
        <v>1.1131818985087611</v>
      </c>
      <c r="S35" s="223">
        <f>C35/C30</f>
        <v>6.1001878715447597E-4</v>
      </c>
      <c r="T35" s="217">
        <f>H35/H30</f>
        <v>3.2050672832236338E-2</v>
      </c>
      <c r="U35" s="217">
        <f>L35/L30</f>
        <v>3.5582337288798928E-2</v>
      </c>
      <c r="V35" s="217">
        <f>M35/M30</f>
        <v>6.3606417278763372E-2</v>
      </c>
      <c r="W35" s="217"/>
      <c r="X35" s="217">
        <f>O35/O30</f>
        <v>2.2636057744825477E-2</v>
      </c>
      <c r="Y35" s="222">
        <f>P35/P30</f>
        <v>6.2992368478529986E-2</v>
      </c>
    </row>
    <row r="36" spans="1:25" ht="20.100000000000001" customHeight="1">
      <c r="B36" s="383" t="s">
        <v>24</v>
      </c>
      <c r="C36" s="25">
        <f t="shared" ref="C36:P36" si="12">C12+C21+C28</f>
        <v>0</v>
      </c>
      <c r="D36" s="26">
        <f t="shared" si="12"/>
        <v>0</v>
      </c>
      <c r="E36" s="26">
        <f t="shared" si="12"/>
        <v>0</v>
      </c>
      <c r="F36" s="26">
        <f t="shared" si="12"/>
        <v>0</v>
      </c>
      <c r="G36" s="26">
        <f t="shared" si="12"/>
        <v>0</v>
      </c>
      <c r="H36" s="26">
        <f t="shared" si="12"/>
        <v>0</v>
      </c>
      <c r="I36" s="26">
        <f t="shared" si="12"/>
        <v>25.2</v>
      </c>
      <c r="J36" s="26">
        <f t="shared" si="12"/>
        <v>378.72</v>
      </c>
      <c r="K36" s="26">
        <f t="shared" si="12"/>
        <v>81.95</v>
      </c>
      <c r="L36" s="26">
        <f t="shared" si="12"/>
        <v>128.31</v>
      </c>
      <c r="M36" s="26">
        <f t="shared" si="12"/>
        <v>46.35</v>
      </c>
      <c r="N36" s="26"/>
      <c r="O36" s="26">
        <f t="shared" si="12"/>
        <v>40.770000000000003</v>
      </c>
      <c r="P36" s="66">
        <f t="shared" si="12"/>
        <v>41.3</v>
      </c>
      <c r="Q36" s="211">
        <f t="shared" si="0"/>
        <v>1.2999754721608879E-2</v>
      </c>
      <c r="S36" s="223">
        <f>C36/C30</f>
        <v>0</v>
      </c>
      <c r="T36" s="217">
        <f>H36/H30</f>
        <v>0</v>
      </c>
      <c r="U36" s="217">
        <f>L36/L30</f>
        <v>8.008928354078149E-3</v>
      </c>
      <c r="V36" s="217">
        <f>M36/M30</f>
        <v>1.6699278598370278E-3</v>
      </c>
      <c r="W36" s="217"/>
      <c r="X36" s="217">
        <f>O36/O30</f>
        <v>1.2545329503371731E-3</v>
      </c>
      <c r="Y36" s="222">
        <f>P36/P30</f>
        <v>1.6735614969014799E-3</v>
      </c>
    </row>
    <row r="37" spans="1:25" ht="20.100000000000001" customHeight="1">
      <c r="B37" s="383" t="s">
        <v>25</v>
      </c>
      <c r="C37" s="25">
        <f t="shared" ref="C37:P37" si="13">C13</f>
        <v>9873.84</v>
      </c>
      <c r="D37" s="26">
        <f t="shared" si="13"/>
        <v>10158.82</v>
      </c>
      <c r="E37" s="26">
        <f t="shared" si="13"/>
        <v>11629.619999999999</v>
      </c>
      <c r="F37" s="26">
        <f t="shared" si="13"/>
        <v>10766.82</v>
      </c>
      <c r="G37" s="26">
        <f t="shared" si="13"/>
        <v>9245.77</v>
      </c>
      <c r="H37" s="26">
        <f t="shared" si="13"/>
        <v>9464.86</v>
      </c>
      <c r="I37" s="26">
        <f t="shared" si="13"/>
        <v>8603.84</v>
      </c>
      <c r="J37" s="26">
        <f t="shared" si="13"/>
        <v>7622.03</v>
      </c>
      <c r="K37" s="26">
        <f t="shared" si="13"/>
        <v>8447.76</v>
      </c>
      <c r="L37" s="26">
        <f t="shared" si="13"/>
        <v>10393.789999999999</v>
      </c>
      <c r="M37" s="26">
        <f t="shared" si="13"/>
        <v>7156.59</v>
      </c>
      <c r="N37" s="26"/>
      <c r="O37" s="26">
        <f t="shared" si="13"/>
        <v>13178.49</v>
      </c>
      <c r="P37" s="66">
        <f t="shared" si="13"/>
        <v>14736.34</v>
      </c>
      <c r="Q37" s="211">
        <f t="shared" si="0"/>
        <v>0.11821157052135718</v>
      </c>
      <c r="S37" s="223">
        <f>C37/C30</f>
        <v>0.58591711102697974</v>
      </c>
      <c r="T37" s="217">
        <f>H37/H30</f>
        <v>0.71961838752916718</v>
      </c>
      <c r="U37" s="217">
        <f>L37/L30</f>
        <v>0.64876564131660752</v>
      </c>
      <c r="V37" s="217">
        <f>M37/M30</f>
        <v>0.25784226585611814</v>
      </c>
      <c r="W37" s="217"/>
      <c r="X37" s="217">
        <f>O37/O30</f>
        <v>0.40551508316627255</v>
      </c>
      <c r="Y37" s="222">
        <f>P37/P30</f>
        <v>0.59714700312951952</v>
      </c>
    </row>
    <row r="38" spans="1:25" ht="20.100000000000001" customHeight="1" thickBot="1">
      <c r="A38" s="15"/>
      <c r="B38" s="388" t="s">
        <v>78</v>
      </c>
      <c r="C38" s="29">
        <f>C14+C29</f>
        <v>21.16</v>
      </c>
      <c r="D38" s="30">
        <f t="shared" ref="D38:P38" si="14">D14+D29</f>
        <v>0</v>
      </c>
      <c r="E38" s="30">
        <f t="shared" si="14"/>
        <v>12</v>
      </c>
      <c r="F38" s="30">
        <f t="shared" si="14"/>
        <v>0</v>
      </c>
      <c r="G38" s="30">
        <f t="shared" si="14"/>
        <v>883.27</v>
      </c>
      <c r="H38" s="30">
        <f t="shared" si="14"/>
        <v>984.83</v>
      </c>
      <c r="I38" s="30">
        <f t="shared" si="14"/>
        <v>533.71</v>
      </c>
      <c r="J38" s="30">
        <f t="shared" si="14"/>
        <v>186.38</v>
      </c>
      <c r="K38" s="30">
        <f t="shared" si="14"/>
        <v>141.69</v>
      </c>
      <c r="L38" s="30">
        <f t="shared" si="14"/>
        <v>206.18</v>
      </c>
      <c r="M38" s="30">
        <f t="shared" si="14"/>
        <v>57.1</v>
      </c>
      <c r="N38" s="30"/>
      <c r="O38" s="30">
        <f t="shared" si="14"/>
        <v>3214.4300000000003</v>
      </c>
      <c r="P38" s="41">
        <f t="shared" si="14"/>
        <v>226.70000000000002</v>
      </c>
      <c r="Q38" s="212">
        <f t="shared" si="0"/>
        <v>-0.92947427693245777</v>
      </c>
      <c r="S38" s="229">
        <f>C38/C30</f>
        <v>1.2556417836759449E-3</v>
      </c>
      <c r="T38" s="230">
        <f>H38/H30</f>
        <v>7.4877153659996004E-2</v>
      </c>
      <c r="U38" s="230">
        <f>L38/L30</f>
        <v>1.2869463393685861E-2</v>
      </c>
      <c r="V38" s="230">
        <f>M38/M30</f>
        <v>2.0572358316438897E-3</v>
      </c>
      <c r="W38" s="230"/>
      <c r="X38" s="230">
        <f>O38/O30</f>
        <v>9.8911168789608039E-2</v>
      </c>
      <c r="Y38" s="312">
        <f>P38/P30</f>
        <v>9.1863533013938382E-3</v>
      </c>
    </row>
    <row r="39" spans="1:25" ht="20.100000000000001" customHeight="1"/>
    <row r="40" spans="1:25" ht="20.100000000000001" customHeight="1" thickBot="1"/>
    <row r="41" spans="1:25" ht="8.25" customHeight="1">
      <c r="A41" s="542" t="s">
        <v>164</v>
      </c>
      <c r="B41" s="542"/>
      <c r="C41" s="552" t="s">
        <v>166</v>
      </c>
      <c r="D41" s="553"/>
      <c r="E41" s="553"/>
      <c r="F41" s="553"/>
      <c r="G41" s="553"/>
      <c r="H41" s="553"/>
      <c r="I41" s="553"/>
      <c r="J41" s="553"/>
      <c r="K41" s="553"/>
      <c r="L41" s="553"/>
      <c r="M41" s="553"/>
      <c r="N41" s="553"/>
      <c r="O41" s="553"/>
      <c r="P41" s="553"/>
      <c r="Q41" s="558" t="s">
        <v>177</v>
      </c>
      <c r="S41" s="538" t="s">
        <v>116</v>
      </c>
      <c r="T41" s="531"/>
      <c r="U41" s="531"/>
      <c r="V41" s="531"/>
      <c r="W41" s="531"/>
      <c r="X41" s="531"/>
      <c r="Y41" s="539"/>
    </row>
    <row r="42" spans="1:25" ht="15" customHeight="1">
      <c r="A42" s="542"/>
      <c r="B42" s="542"/>
      <c r="C42" s="555"/>
      <c r="D42" s="556"/>
      <c r="E42" s="556"/>
      <c r="F42" s="556"/>
      <c r="G42" s="556"/>
      <c r="H42" s="556"/>
      <c r="I42" s="556"/>
      <c r="J42" s="556"/>
      <c r="K42" s="556"/>
      <c r="L42" s="556"/>
      <c r="M42" s="556"/>
      <c r="N42" s="556"/>
      <c r="O42" s="556"/>
      <c r="P42" s="556"/>
      <c r="Q42" s="559"/>
      <c r="S42" s="540"/>
      <c r="T42" s="534"/>
      <c r="U42" s="534"/>
      <c r="V42" s="534"/>
      <c r="W42" s="534"/>
      <c r="X42" s="534"/>
      <c r="Y42" s="541"/>
    </row>
    <row r="43" spans="1:25" ht="20.100000000000001" customHeight="1">
      <c r="A43" s="544"/>
      <c r="B43" s="544"/>
      <c r="C43" s="394">
        <v>2010</v>
      </c>
      <c r="D43" s="395">
        <v>2011</v>
      </c>
      <c r="E43" s="395">
        <v>2012</v>
      </c>
      <c r="F43" s="395">
        <v>2013</v>
      </c>
      <c r="G43" s="395">
        <v>2014</v>
      </c>
      <c r="H43" s="396">
        <v>2015</v>
      </c>
      <c r="I43" s="395">
        <v>2016</v>
      </c>
      <c r="J43" s="395">
        <v>2017</v>
      </c>
      <c r="K43" s="395">
        <v>2018</v>
      </c>
      <c r="L43" s="396">
        <v>2019</v>
      </c>
      <c r="M43" s="395">
        <v>2020</v>
      </c>
      <c r="N43" s="395">
        <v>2021</v>
      </c>
      <c r="O43" s="395">
        <v>2022</v>
      </c>
      <c r="P43" s="395">
        <v>2023</v>
      </c>
      <c r="Q43" s="559"/>
      <c r="S43" s="65">
        <v>2010</v>
      </c>
      <c r="T43" s="62">
        <v>2015</v>
      </c>
      <c r="U43" s="62">
        <v>2019</v>
      </c>
      <c r="V43" s="62">
        <v>2020</v>
      </c>
      <c r="W43" s="62">
        <v>2021</v>
      </c>
      <c r="X43" s="62">
        <v>2022</v>
      </c>
      <c r="Y43" s="253">
        <v>2023</v>
      </c>
    </row>
    <row r="44" spans="1:25" ht="20.100000000000001" customHeight="1" thickBot="1">
      <c r="A44" s="401" t="s">
        <v>160</v>
      </c>
      <c r="B44" s="401"/>
      <c r="C44" s="402">
        <v>11421.275000000001</v>
      </c>
      <c r="D44" s="403">
        <v>12324.424999999999</v>
      </c>
      <c r="E44" s="403">
        <v>13716.954999999998</v>
      </c>
      <c r="F44" s="403">
        <v>13025.708000000001</v>
      </c>
      <c r="G44" s="403">
        <v>15290.825999999997</v>
      </c>
      <c r="H44" s="403">
        <v>16707.187000000002</v>
      </c>
      <c r="I44" s="403">
        <v>16180.843999999999</v>
      </c>
      <c r="J44" s="403">
        <v>17574.249</v>
      </c>
      <c r="K44" s="403">
        <v>18924.532999999999</v>
      </c>
      <c r="L44" s="403">
        <v>20145.468000000001</v>
      </c>
      <c r="M44" s="403">
        <v>19325.847999999998</v>
      </c>
      <c r="N44" s="403">
        <v>24892.593000000004</v>
      </c>
      <c r="O44" s="403">
        <v>34475.480000000003</v>
      </c>
      <c r="P44" s="404">
        <v>35282.379999999997</v>
      </c>
      <c r="Q44" s="212">
        <f>(P44-O44)/O44</f>
        <v>2.3405040335913934E-2</v>
      </c>
      <c r="S44" s="332">
        <f>C44/C68</f>
        <v>1</v>
      </c>
      <c r="T44" s="333">
        <f>H44/H68</f>
        <v>0.9780735883395405</v>
      </c>
      <c r="U44" s="333">
        <f>L44/L68</f>
        <v>0.99635080466873849</v>
      </c>
      <c r="V44" s="333">
        <f>M44/M68</f>
        <v>0.94459902223505654</v>
      </c>
      <c r="W44" s="333"/>
      <c r="X44" s="333">
        <f>O44/O68</f>
        <v>0.97975547860410062</v>
      </c>
      <c r="Y44" s="431">
        <f>P44/P68</f>
        <v>0.98995393601636539</v>
      </c>
    </row>
    <row r="45" spans="1:25" ht="20.100000000000001" customHeight="1">
      <c r="B45" s="383" t="s">
        <v>76</v>
      </c>
      <c r="C45" s="25">
        <v>1373.4500000000003</v>
      </c>
      <c r="D45" s="26">
        <v>703.79699999999991</v>
      </c>
      <c r="E45" s="26">
        <v>1039.9130000000002</v>
      </c>
      <c r="F45" s="26">
        <v>1309.8579999999999</v>
      </c>
      <c r="G45" s="26">
        <v>2841.7109999999993</v>
      </c>
      <c r="H45" s="26">
        <v>1471.5339999999999</v>
      </c>
      <c r="I45" s="26">
        <v>3236.4359999999997</v>
      </c>
      <c r="J45" s="26">
        <v>3036.2190000000001</v>
      </c>
      <c r="K45" s="26">
        <v>3221.8240000000005</v>
      </c>
      <c r="L45" s="26">
        <v>3521.7780000000002</v>
      </c>
      <c r="M45" s="26">
        <v>6665.6660000000011</v>
      </c>
      <c r="N45" s="26">
        <v>7842.7480000000014</v>
      </c>
      <c r="O45" s="26">
        <v>11110.278</v>
      </c>
      <c r="P45" s="66">
        <v>8932.7290000000012</v>
      </c>
      <c r="Q45" s="211">
        <f t="shared" ref="Q45:Q76" si="15">(P45-O45)/O45</f>
        <v>-0.19599410563804065</v>
      </c>
      <c r="S45" s="223">
        <f>C45/C44</f>
        <v>0.12025364943931392</v>
      </c>
      <c r="T45" s="217">
        <f>D45/D44</f>
        <v>5.7105869036486484E-2</v>
      </c>
      <c r="U45" s="217">
        <f>E45/E44</f>
        <v>7.5812233837611945E-2</v>
      </c>
      <c r="V45" s="217">
        <f>F45/F44</f>
        <v>0.10055944751717141</v>
      </c>
      <c r="W45" s="217"/>
      <c r="X45" s="217">
        <f>G45/G44</f>
        <v>0.18584417872520423</v>
      </c>
      <c r="Y45" s="222">
        <f>H45/H44</f>
        <v>8.8077903240084632E-2</v>
      </c>
    </row>
    <row r="46" spans="1:25" ht="20.100000000000001" customHeight="1">
      <c r="B46" s="383" t="s">
        <v>77</v>
      </c>
      <c r="C46" s="25">
        <v>201.238</v>
      </c>
      <c r="D46" s="26">
        <v>96.201999999999998</v>
      </c>
      <c r="E46" s="26">
        <v>38.269000000000005</v>
      </c>
      <c r="F46" s="26">
        <v>29.162999999999997</v>
      </c>
      <c r="G46" s="26">
        <v>168.41800000000001</v>
      </c>
      <c r="H46" s="26">
        <v>82.407000000000011</v>
      </c>
      <c r="I46" s="26">
        <v>66.177000000000007</v>
      </c>
      <c r="J46" s="26">
        <v>49.197000000000003</v>
      </c>
      <c r="K46" s="26">
        <v>86.286999999999992</v>
      </c>
      <c r="L46" s="26">
        <v>571.27499999999998</v>
      </c>
      <c r="M46" s="26">
        <v>444.28100000000001</v>
      </c>
      <c r="N46" s="26">
        <v>396.81799999999998</v>
      </c>
      <c r="O46" s="26">
        <v>479.46999999999997</v>
      </c>
      <c r="P46" s="66">
        <v>487.41999999999996</v>
      </c>
      <c r="Q46" s="211">
        <f t="shared" si="15"/>
        <v>1.6580807975472896E-2</v>
      </c>
      <c r="S46" s="223">
        <f>C46/C44</f>
        <v>1.7619573996773562E-2</v>
      </c>
      <c r="T46" s="217">
        <f>D46/D44</f>
        <v>7.8058002706008602E-3</v>
      </c>
      <c r="U46" s="217">
        <f>E46/E44</f>
        <v>2.7899049023635356E-3</v>
      </c>
      <c r="V46" s="217">
        <f>F46/F44</f>
        <v>2.2388802205607554E-3</v>
      </c>
      <c r="W46" s="217"/>
      <c r="X46" s="217">
        <f>G46/G44</f>
        <v>1.1014316688974162E-2</v>
      </c>
      <c r="Y46" s="222">
        <f>H46/H44</f>
        <v>4.9324281819554663E-3</v>
      </c>
    </row>
    <row r="47" spans="1:25" ht="20.100000000000001" customHeight="1">
      <c r="B47" s="383" t="s">
        <v>23</v>
      </c>
      <c r="C47" s="25">
        <v>49.899000000000001</v>
      </c>
      <c r="D47" s="26">
        <v>31.905999999999999</v>
      </c>
      <c r="E47" s="26">
        <v>122.35900000000001</v>
      </c>
      <c r="F47" s="26">
        <v>67.512999999999991</v>
      </c>
      <c r="G47" s="26">
        <v>109.432</v>
      </c>
      <c r="H47" s="26">
        <v>213.56</v>
      </c>
      <c r="I47" s="26">
        <v>458.37599999999998</v>
      </c>
      <c r="J47" s="26">
        <v>638.279</v>
      </c>
      <c r="K47" s="26">
        <v>882.45499999999993</v>
      </c>
      <c r="L47" s="26">
        <v>947.55700000000002</v>
      </c>
      <c r="M47" s="26">
        <v>1090.807</v>
      </c>
      <c r="N47" s="26">
        <v>1334.914</v>
      </c>
      <c r="O47" s="26">
        <v>1140.1669999999999</v>
      </c>
      <c r="P47" s="66">
        <v>1246.1519999999996</v>
      </c>
      <c r="Q47" s="211">
        <f t="shared" si="15"/>
        <v>9.2955681053740094E-2</v>
      </c>
      <c r="S47" s="223">
        <f>C47/C44</f>
        <v>4.3689518026665142E-3</v>
      </c>
      <c r="T47" s="217">
        <f>D47/D44</f>
        <v>2.5888428871935201E-3</v>
      </c>
      <c r="U47" s="217">
        <f>E47/E44</f>
        <v>8.9202742153779782E-3</v>
      </c>
      <c r="V47" s="217">
        <f>F47/F44</f>
        <v>5.1830579957726662E-3</v>
      </c>
      <c r="W47" s="217"/>
      <c r="X47" s="217">
        <f>G47/G44</f>
        <v>7.1567095198127309E-3</v>
      </c>
      <c r="Y47" s="222">
        <f>H47/H44</f>
        <v>1.2782522874736482E-2</v>
      </c>
    </row>
    <row r="48" spans="1:25" ht="20.100000000000001" customHeight="1">
      <c r="B48" s="383" t="s">
        <v>108</v>
      </c>
      <c r="C48" s="25">
        <v>22.818999999999999</v>
      </c>
      <c r="D48" s="26">
        <v>13.831</v>
      </c>
      <c r="E48" s="26">
        <v>11.714</v>
      </c>
      <c r="F48" s="26">
        <v>31.102</v>
      </c>
      <c r="G48" s="26">
        <v>51.694000000000003</v>
      </c>
      <c r="H48" s="26">
        <v>54.213000000000001</v>
      </c>
      <c r="I48" s="26"/>
      <c r="J48" s="26">
        <v>1200.1890000000001</v>
      </c>
      <c r="K48" s="26">
        <v>3.6440000000000001</v>
      </c>
      <c r="L48" s="26">
        <v>1.758</v>
      </c>
      <c r="M48" s="26"/>
      <c r="N48" s="26">
        <v>32.433</v>
      </c>
      <c r="O48" s="26">
        <v>4.43</v>
      </c>
      <c r="P48" s="66">
        <v>31.435000000000002</v>
      </c>
      <c r="Q48" s="211">
        <f t="shared" si="15"/>
        <v>6.0959367945823937</v>
      </c>
      <c r="S48" s="223">
        <f>C48/C44</f>
        <v>1.9979380585792737E-3</v>
      </c>
      <c r="T48" s="217">
        <f>D48/D44</f>
        <v>1.1222430255366884E-3</v>
      </c>
      <c r="U48" s="217">
        <f>E48/E44</f>
        <v>8.5397961865443187E-4</v>
      </c>
      <c r="V48" s="217">
        <f>F48/F44</f>
        <v>2.3877396913856812E-3</v>
      </c>
      <c r="W48" s="217"/>
      <c r="X48" s="217">
        <f>G48/G44</f>
        <v>3.3807199166349818E-3</v>
      </c>
      <c r="Y48" s="222">
        <f>H48/H44</f>
        <v>3.2448909562094444E-3</v>
      </c>
    </row>
    <row r="49" spans="1:25" ht="20.100000000000001" customHeight="1">
      <c r="B49" s="383" t="s">
        <v>161</v>
      </c>
      <c r="C49" s="25">
        <v>23.152000000000001</v>
      </c>
      <c r="D49" s="26"/>
      <c r="E49" s="26">
        <v>79.662999999999997</v>
      </c>
      <c r="F49" s="26">
        <v>2.5</v>
      </c>
      <c r="G49" s="26">
        <v>190.25799999999998</v>
      </c>
      <c r="H49" s="26">
        <v>139.29199999999997</v>
      </c>
      <c r="I49" s="26">
        <v>205.83099999999999</v>
      </c>
      <c r="J49" s="26">
        <v>477.327</v>
      </c>
      <c r="K49" s="26">
        <v>216.89500000000001</v>
      </c>
      <c r="L49" s="26">
        <v>329.21899999999999</v>
      </c>
      <c r="M49" s="26">
        <v>319.108</v>
      </c>
      <c r="N49" s="26">
        <v>985.20799999999997</v>
      </c>
      <c r="O49" s="26">
        <v>281.21600000000001</v>
      </c>
      <c r="P49" s="66">
        <v>919.49400000000003</v>
      </c>
      <c r="Q49" s="211">
        <f t="shared" si="15"/>
        <v>2.2697072712790169</v>
      </c>
      <c r="S49" s="223">
        <f>C49/C44</f>
        <v>2.0270941729360337E-3</v>
      </c>
      <c r="T49" s="217">
        <f>D49/D44</f>
        <v>0</v>
      </c>
      <c r="U49" s="217">
        <f>E49/E44</f>
        <v>5.8076300461727846E-3</v>
      </c>
      <c r="V49" s="217">
        <f>F49/F44</f>
        <v>1.9192814701511811E-4</v>
      </c>
      <c r="W49" s="217"/>
      <c r="X49" s="217">
        <f>G49/G44</f>
        <v>1.2442624093688596E-2</v>
      </c>
      <c r="Y49" s="222">
        <f>H49/H44</f>
        <v>8.3372503103005882E-3</v>
      </c>
    </row>
    <row r="50" spans="1:25" ht="20.100000000000001" customHeight="1">
      <c r="B50" s="383" t="s">
        <v>24</v>
      </c>
      <c r="C50" s="25"/>
      <c r="D50" s="26"/>
      <c r="E50" s="26"/>
      <c r="F50" s="26"/>
      <c r="G50" s="26"/>
      <c r="H50" s="26"/>
      <c r="I50" s="26">
        <v>6.7279999999999998</v>
      </c>
      <c r="J50" s="26">
        <v>24.416</v>
      </c>
      <c r="K50" s="26">
        <v>18.521000000000001</v>
      </c>
      <c r="L50" s="26">
        <v>19.605</v>
      </c>
      <c r="M50" s="26">
        <v>13.64</v>
      </c>
      <c r="N50" s="26">
        <v>11.26</v>
      </c>
      <c r="O50" s="26">
        <v>23.526</v>
      </c>
      <c r="P50" s="66">
        <v>354.03800000000001</v>
      </c>
      <c r="Q50" s="211">
        <f t="shared" si="15"/>
        <v>14.048797075575958</v>
      </c>
      <c r="S50" s="223">
        <f>C50/C44</f>
        <v>0</v>
      </c>
      <c r="T50" s="217">
        <f>D50/D44</f>
        <v>0</v>
      </c>
      <c r="U50" s="217">
        <f>E50/E44</f>
        <v>0</v>
      </c>
      <c r="V50" s="217">
        <f>F50/F44</f>
        <v>0</v>
      </c>
      <c r="W50" s="217"/>
      <c r="X50" s="217">
        <f>G50/G44</f>
        <v>0</v>
      </c>
      <c r="Y50" s="222">
        <f>H50/H44</f>
        <v>0</v>
      </c>
    </row>
    <row r="51" spans="1:25" ht="20.100000000000001" customHeight="1">
      <c r="B51" s="383" t="s">
        <v>25</v>
      </c>
      <c r="C51" s="25">
        <v>9747.5550000000003</v>
      </c>
      <c r="D51" s="26">
        <v>11478.688999999998</v>
      </c>
      <c r="E51" s="26">
        <v>12423.022999999999</v>
      </c>
      <c r="F51" s="26">
        <v>11585.572</v>
      </c>
      <c r="G51" s="26">
        <v>11929.312999999998</v>
      </c>
      <c r="H51" s="26">
        <v>14745.913</v>
      </c>
      <c r="I51" s="26">
        <v>12188.444</v>
      </c>
      <c r="J51" s="26">
        <v>12036.582999999999</v>
      </c>
      <c r="K51" s="26">
        <v>14414.431999999999</v>
      </c>
      <c r="L51" s="26">
        <v>14671.953</v>
      </c>
      <c r="M51" s="26">
        <v>10710.043</v>
      </c>
      <c r="N51" s="26">
        <v>14197.726000000001</v>
      </c>
      <c r="O51" s="26">
        <v>20873.082000000002</v>
      </c>
      <c r="P51" s="66">
        <v>23203.757999999998</v>
      </c>
      <c r="Q51" s="211">
        <f t="shared" si="15"/>
        <v>0.11165940899384172</v>
      </c>
      <c r="S51" s="223">
        <f>C51/C44</f>
        <v>0.85345594077718989</v>
      </c>
      <c r="T51" s="217">
        <f>D51/D44</f>
        <v>0.93137724478018236</v>
      </c>
      <c r="U51" s="217">
        <f>E51/E44</f>
        <v>0.90566915179061247</v>
      </c>
      <c r="V51" s="217">
        <f>F51/F44</f>
        <v>0.88943894642809429</v>
      </c>
      <c r="W51" s="217"/>
      <c r="X51" s="217">
        <f>G51/G44</f>
        <v>0.78016145105568535</v>
      </c>
      <c r="Y51" s="222">
        <f>H51/H44</f>
        <v>0.88260896343591522</v>
      </c>
    </row>
    <row r="52" spans="1:25" ht="20.100000000000001" customHeight="1" thickBot="1">
      <c r="B52" s="383" t="s">
        <v>78</v>
      </c>
      <c r="C52" s="25">
        <v>3.1619999999999999</v>
      </c>
      <c r="D52" s="26"/>
      <c r="E52" s="26">
        <v>2.0139999999999998</v>
      </c>
      <c r="F52" s="26"/>
      <c r="G52" s="26"/>
      <c r="H52" s="26">
        <v>0.26800000000000002</v>
      </c>
      <c r="I52" s="26">
        <v>18.852</v>
      </c>
      <c r="J52" s="26">
        <v>112.03899999999999</v>
      </c>
      <c r="K52" s="26">
        <v>80.474999999999994</v>
      </c>
      <c r="L52" s="26">
        <v>82.323000000000008</v>
      </c>
      <c r="M52" s="26">
        <v>82.302999999999997</v>
      </c>
      <c r="N52" s="26">
        <v>91.48599999999999</v>
      </c>
      <c r="O52" s="26">
        <v>563.31099999999992</v>
      </c>
      <c r="P52" s="66">
        <v>107.35400000000001</v>
      </c>
      <c r="Q52" s="211">
        <f t="shared" si="15"/>
        <v>-0.80942321381971938</v>
      </c>
      <c r="S52" s="223">
        <f>C52/C68</f>
        <v>2.7685175254076272E-4</v>
      </c>
      <c r="T52" s="230">
        <f>D52/D68</f>
        <v>0</v>
      </c>
      <c r="U52" s="230">
        <f>E52/E68</f>
        <v>1.4680724493024798E-4</v>
      </c>
      <c r="V52" s="230">
        <f>F52/F68</f>
        <v>0</v>
      </c>
      <c r="W52" s="230"/>
      <c r="X52" s="230">
        <f>G52/G68</f>
        <v>0</v>
      </c>
      <c r="Y52" s="312">
        <f>H52/H68</f>
        <v>1.5689279211096208E-5</v>
      </c>
    </row>
    <row r="53" spans="1:25" ht="20.100000000000001" customHeight="1" thickBot="1">
      <c r="A53" s="384" t="s">
        <v>162</v>
      </c>
      <c r="B53" s="384"/>
      <c r="C53" s="392"/>
      <c r="D53" s="389"/>
      <c r="E53" s="389"/>
      <c r="F53" s="389"/>
      <c r="G53" s="389"/>
      <c r="H53" s="389"/>
      <c r="I53" s="389"/>
      <c r="J53" s="389">
        <v>50.462000000000003</v>
      </c>
      <c r="K53" s="389">
        <v>101.15</v>
      </c>
      <c r="L53" s="389">
        <v>21.244999999999997</v>
      </c>
      <c r="M53" s="389">
        <v>1032.962</v>
      </c>
      <c r="N53" s="389">
        <v>681.82</v>
      </c>
      <c r="O53" s="389">
        <v>621.49299999999994</v>
      </c>
      <c r="P53" s="390">
        <v>313.78699999999998</v>
      </c>
      <c r="Q53" s="355">
        <f t="shared" si="15"/>
        <v>-0.49510774859893836</v>
      </c>
      <c r="R53" s="2"/>
      <c r="S53" s="296">
        <f>C53/C68</f>
        <v>0</v>
      </c>
      <c r="T53" s="214">
        <f>H53/H68</f>
        <v>0</v>
      </c>
      <c r="U53" s="214">
        <f>L53/L68</f>
        <v>1.050731253559726E-3</v>
      </c>
      <c r="V53" s="214">
        <f>M53/M68</f>
        <v>5.0488594094601623E-2</v>
      </c>
      <c r="W53" s="214"/>
      <c r="X53" s="214">
        <f>O53/O68</f>
        <v>1.7662152105325239E-2</v>
      </c>
      <c r="Y53" s="215">
        <f>P53/P68</f>
        <v>8.8042438101048528E-3</v>
      </c>
    </row>
    <row r="54" spans="1:25" ht="20.100000000000001" customHeight="1">
      <c r="B54" s="383" t="s">
        <v>76</v>
      </c>
      <c r="C54" s="393"/>
      <c r="D54" s="26"/>
      <c r="E54" s="26"/>
      <c r="F54" s="26"/>
      <c r="G54" s="26"/>
      <c r="H54" s="26"/>
      <c r="I54" s="26"/>
      <c r="J54" s="26">
        <v>33.493000000000002</v>
      </c>
      <c r="K54" s="26">
        <v>70.88</v>
      </c>
      <c r="L54" s="26">
        <v>11.134</v>
      </c>
      <c r="M54" s="26">
        <v>1032.51</v>
      </c>
      <c r="N54" s="26">
        <v>652.68700000000001</v>
      </c>
      <c r="O54" s="26">
        <v>598.55999999999995</v>
      </c>
      <c r="P54" s="66">
        <v>306.06399999999996</v>
      </c>
      <c r="Q54" s="211">
        <f t="shared" si="15"/>
        <v>-0.48866613205025394</v>
      </c>
      <c r="S54" s="223"/>
      <c r="T54" s="217"/>
      <c r="U54" s="217">
        <f>L54/L53</f>
        <v>0.52407625323605567</v>
      </c>
      <c r="V54" s="217">
        <f>M54/M53</f>
        <v>0.99956242339989276</v>
      </c>
      <c r="W54" s="217"/>
      <c r="X54" s="217">
        <f>O54/O53</f>
        <v>0.96310014754792095</v>
      </c>
      <c r="Y54" s="222">
        <f>P54/P53</f>
        <v>0.9753877630367096</v>
      </c>
    </row>
    <row r="55" spans="1:25" ht="20.100000000000001" customHeight="1">
      <c r="B55" s="383" t="s">
        <v>77</v>
      </c>
      <c r="C55" s="393"/>
      <c r="D55" s="26"/>
      <c r="E55" s="26"/>
      <c r="F55" s="26"/>
      <c r="G55" s="26"/>
      <c r="H55" s="26"/>
      <c r="I55" s="26"/>
      <c r="J55" s="26"/>
      <c r="K55" s="26">
        <v>0.40899999999999997</v>
      </c>
      <c r="L55" s="26"/>
      <c r="M55" s="26"/>
      <c r="N55" s="26"/>
      <c r="O55" s="26">
        <v>2.012</v>
      </c>
      <c r="P55" s="66">
        <v>3.2370000000000001</v>
      </c>
      <c r="Q55" s="211">
        <f t="shared" si="15"/>
        <v>0.60884691848906569</v>
      </c>
      <c r="S55" s="223"/>
      <c r="T55" s="217"/>
      <c r="U55" s="217">
        <f>L55/L53</f>
        <v>0</v>
      </c>
      <c r="V55" s="217">
        <f>M55/M53</f>
        <v>0</v>
      </c>
      <c r="W55" s="217"/>
      <c r="X55" s="217">
        <f>O55/O53</f>
        <v>3.2373655053234713E-3</v>
      </c>
      <c r="Y55" s="222">
        <f>P55/P53</f>
        <v>1.0315914935927876E-2</v>
      </c>
    </row>
    <row r="56" spans="1:25" ht="20.100000000000001" customHeight="1">
      <c r="B56" s="383" t="s">
        <v>23</v>
      </c>
      <c r="C56" s="393"/>
      <c r="D56" s="26"/>
      <c r="E56" s="26"/>
      <c r="F56" s="26"/>
      <c r="G56" s="26"/>
      <c r="H56" s="26"/>
      <c r="I56" s="26"/>
      <c r="J56" s="26">
        <v>9.6730000000000018</v>
      </c>
      <c r="K56" s="26">
        <v>13.952999999999999</v>
      </c>
      <c r="L56" s="26">
        <v>1.6619999999999999</v>
      </c>
      <c r="M56" s="26"/>
      <c r="N56" s="26">
        <v>29.133000000000003</v>
      </c>
      <c r="O56" s="26">
        <v>20.920999999999999</v>
      </c>
      <c r="P56" s="66">
        <v>4.4859999999999998</v>
      </c>
      <c r="Q56" s="211">
        <f t="shared" si="15"/>
        <v>-0.78557430333158063</v>
      </c>
      <c r="S56" s="385"/>
      <c r="T56" s="386"/>
      <c r="U56" s="217">
        <f>L56/L53</f>
        <v>7.823017180513063E-2</v>
      </c>
      <c r="V56" s="217">
        <f>M56/M53</f>
        <v>0</v>
      </c>
      <c r="W56" s="217"/>
      <c r="X56" s="217">
        <f>O56/O53</f>
        <v>3.3662486946755638E-2</v>
      </c>
      <c r="Y56" s="222">
        <f>P56/P53</f>
        <v>1.429632202736251E-2</v>
      </c>
    </row>
    <row r="57" spans="1:25" ht="20.100000000000001" customHeight="1">
      <c r="B57" s="383" t="s">
        <v>108</v>
      </c>
      <c r="C57" s="393"/>
      <c r="D57" s="26"/>
      <c r="E57" s="26"/>
      <c r="F57" s="26"/>
      <c r="G57" s="26"/>
      <c r="H57" s="26"/>
      <c r="I57" s="26"/>
      <c r="J57" s="26"/>
      <c r="K57" s="26">
        <v>12.441000000000001</v>
      </c>
      <c r="L57" s="26"/>
      <c r="M57" s="26">
        <v>0.45200000000000001</v>
      </c>
      <c r="N57" s="26"/>
      <c r="O57" s="26"/>
      <c r="P57" s="66"/>
      <c r="Q57" s="211" t="e">
        <f t="shared" si="15"/>
        <v>#DIV/0!</v>
      </c>
      <c r="S57" s="223"/>
      <c r="T57" s="217"/>
      <c r="U57" s="217">
        <f>L57/L53</f>
        <v>0</v>
      </c>
      <c r="V57" s="217">
        <f>M57/M53</f>
        <v>4.3757660010726435E-4</v>
      </c>
      <c r="W57" s="217"/>
      <c r="X57" s="217">
        <f>O57/O53</f>
        <v>0</v>
      </c>
      <c r="Y57" s="222">
        <f>P57/P53</f>
        <v>0</v>
      </c>
    </row>
    <row r="58" spans="1:25" ht="20.100000000000001" customHeight="1">
      <c r="B58" s="383" t="s">
        <v>161</v>
      </c>
      <c r="C58" s="393"/>
      <c r="D58" s="26"/>
      <c r="E58" s="26"/>
      <c r="F58" s="26"/>
      <c r="G58" s="26"/>
      <c r="H58" s="26"/>
      <c r="I58" s="26"/>
      <c r="J58" s="26"/>
      <c r="K58" s="26">
        <v>3.4670000000000001</v>
      </c>
      <c r="L58" s="26"/>
      <c r="M58" s="26"/>
      <c r="N58" s="26"/>
      <c r="O58" s="26"/>
      <c r="P58" s="66"/>
      <c r="Q58" s="211" t="e">
        <f t="shared" si="15"/>
        <v>#DIV/0!</v>
      </c>
      <c r="S58" s="223"/>
      <c r="T58" s="217"/>
      <c r="U58" s="217">
        <f>L58/L53</f>
        <v>0</v>
      </c>
      <c r="V58" s="217">
        <f>M58/M53</f>
        <v>0</v>
      </c>
      <c r="W58" s="217"/>
      <c r="X58" s="217">
        <f>O58/O53</f>
        <v>0</v>
      </c>
      <c r="Y58" s="222">
        <f>P58/P53</f>
        <v>0</v>
      </c>
    </row>
    <row r="59" spans="1:25" ht="20.100000000000001" customHeight="1" thickBot="1">
      <c r="B59" s="383" t="s">
        <v>24</v>
      </c>
      <c r="C59" s="393"/>
      <c r="D59" s="26"/>
      <c r="E59" s="26"/>
      <c r="F59" s="26"/>
      <c r="G59" s="26"/>
      <c r="H59" s="26"/>
      <c r="I59" s="26"/>
      <c r="J59" s="26">
        <v>7.2960000000000003</v>
      </c>
      <c r="K59" s="26"/>
      <c r="L59" s="26">
        <v>8.4489999999999998</v>
      </c>
      <c r="M59" s="26"/>
      <c r="N59" s="26"/>
      <c r="O59" s="26"/>
      <c r="P59" s="66"/>
      <c r="Q59" s="211" t="e">
        <f t="shared" si="15"/>
        <v>#DIV/0!</v>
      </c>
      <c r="S59" s="223"/>
      <c r="T59" s="217"/>
      <c r="U59" s="217">
        <f>L58/L53</f>
        <v>0</v>
      </c>
      <c r="V59" s="217">
        <f>M58/M53</f>
        <v>0</v>
      </c>
      <c r="W59" s="217"/>
      <c r="X59" s="217">
        <f>O58/O53</f>
        <v>0</v>
      </c>
      <c r="Y59" s="222">
        <f>P58/P53</f>
        <v>0</v>
      </c>
    </row>
    <row r="60" spans="1:25" ht="20.100000000000001" customHeight="1" thickBot="1">
      <c r="A60" s="43" t="s">
        <v>169</v>
      </c>
      <c r="B60" s="43"/>
      <c r="C60" s="132"/>
      <c r="D60" s="138">
        <v>55.699000000000005</v>
      </c>
      <c r="E60" s="138">
        <v>1.714</v>
      </c>
      <c r="F60" s="138">
        <v>193.191</v>
      </c>
      <c r="G60" s="138">
        <v>260.17399999999998</v>
      </c>
      <c r="H60" s="138">
        <v>374.54100000000005</v>
      </c>
      <c r="I60" s="138">
        <v>121.084</v>
      </c>
      <c r="J60" s="138">
        <v>43.283999999999999</v>
      </c>
      <c r="K60" s="138">
        <v>27.024999999999995</v>
      </c>
      <c r="L60" s="138">
        <v>52.538999999999994</v>
      </c>
      <c r="M60" s="138">
        <v>100.504</v>
      </c>
      <c r="N60" s="138">
        <v>323.07799999999997</v>
      </c>
      <c r="O60" s="138">
        <v>90.868000000000009</v>
      </c>
      <c r="P60" s="163">
        <v>44.259000000000007</v>
      </c>
      <c r="Q60" s="28">
        <f t="shared" si="15"/>
        <v>-0.51293084474182327</v>
      </c>
      <c r="R60" s="2"/>
      <c r="S60" s="296">
        <f>C60/C68</f>
        <v>0</v>
      </c>
      <c r="T60" s="214">
        <f>H60/H68</f>
        <v>2.1926411660459649E-2</v>
      </c>
      <c r="U60" s="214">
        <f>L60/L68</f>
        <v>2.598464077701786E-3</v>
      </c>
      <c r="V60" s="214">
        <f>M60/M68</f>
        <v>4.9123836703420277E-3</v>
      </c>
      <c r="W60" s="214"/>
      <c r="X60" s="214">
        <f>O60/O68</f>
        <v>2.5823692905739795E-3</v>
      </c>
      <c r="Y60" s="215">
        <f>P60/P68</f>
        <v>1.2418201735299129E-3</v>
      </c>
    </row>
    <row r="61" spans="1:25" ht="20.100000000000001" customHeight="1">
      <c r="B61" s="383" t="s">
        <v>76</v>
      </c>
      <c r="C61" s="25"/>
      <c r="D61" s="26">
        <v>20.277000000000001</v>
      </c>
      <c r="E61" s="26">
        <v>0.81200000000000006</v>
      </c>
      <c r="F61" s="26">
        <v>174.21600000000001</v>
      </c>
      <c r="G61" s="26">
        <v>44.279999999999994</v>
      </c>
      <c r="H61" s="26">
        <v>68.516000000000005</v>
      </c>
      <c r="I61" s="26">
        <v>50.686999999999998</v>
      </c>
      <c r="J61" s="26">
        <v>9.23</v>
      </c>
      <c r="K61" s="26">
        <v>10.783999999999999</v>
      </c>
      <c r="L61" s="26">
        <v>24.623000000000001</v>
      </c>
      <c r="M61" s="26">
        <v>42.587000000000003</v>
      </c>
      <c r="N61" s="26">
        <v>36.720999999999997</v>
      </c>
      <c r="O61" s="26">
        <v>21.231000000000002</v>
      </c>
      <c r="P61" s="66">
        <v>41.913000000000004</v>
      </c>
      <c r="Q61" s="211">
        <f t="shared" si="15"/>
        <v>0.9741415854175498</v>
      </c>
      <c r="S61" s="223"/>
      <c r="T61" s="217">
        <f>H61/H60</f>
        <v>0.18293324362352853</v>
      </c>
      <c r="U61" s="217">
        <f>L61/L60</f>
        <v>0.468661375359257</v>
      </c>
      <c r="V61" s="217">
        <f>M61/M60</f>
        <v>0.42373437873119479</v>
      </c>
      <c r="W61" s="217"/>
      <c r="X61" s="217">
        <f>O61/O60</f>
        <v>0.23364660826693665</v>
      </c>
      <c r="Y61" s="222">
        <f>P61/P60</f>
        <v>0.9469938317630312</v>
      </c>
    </row>
    <row r="62" spans="1:25" ht="20.100000000000001" customHeight="1">
      <c r="B62" s="383" t="s">
        <v>77</v>
      </c>
      <c r="C62" s="25"/>
      <c r="D62" s="26"/>
      <c r="E62" s="26"/>
      <c r="F62" s="26"/>
      <c r="G62" s="26"/>
      <c r="H62" s="26">
        <v>5.0990000000000002</v>
      </c>
      <c r="I62" s="26"/>
      <c r="J62" s="26">
        <v>7.0000000000000007E-2</v>
      </c>
      <c r="K62" s="26"/>
      <c r="L62" s="26"/>
      <c r="M62" s="26"/>
      <c r="N62" s="26"/>
      <c r="O62" s="26"/>
      <c r="P62" s="66">
        <v>0.09</v>
      </c>
      <c r="Q62" s="211" t="e">
        <f t="shared" si="15"/>
        <v>#DIV/0!</v>
      </c>
      <c r="S62" s="223"/>
      <c r="T62" s="217">
        <f>H62/H60</f>
        <v>1.36139968654967E-2</v>
      </c>
      <c r="U62" s="217">
        <f>L62/L60</f>
        <v>0</v>
      </c>
      <c r="V62" s="217">
        <f>M62/M60</f>
        <v>0</v>
      </c>
      <c r="W62" s="217"/>
      <c r="X62" s="217">
        <f>O62/O60</f>
        <v>0</v>
      </c>
      <c r="Y62" s="222">
        <f>P62/P60</f>
        <v>2.0334847149732255E-3</v>
      </c>
    </row>
    <row r="63" spans="1:25" ht="20.100000000000001" customHeight="1">
      <c r="B63" s="383" t="s">
        <v>23</v>
      </c>
      <c r="C63" s="25"/>
      <c r="D63" s="26">
        <v>3.2829999999999999</v>
      </c>
      <c r="E63" s="26">
        <v>0.90200000000000002</v>
      </c>
      <c r="F63" s="26"/>
      <c r="G63" s="26"/>
      <c r="H63" s="26">
        <v>5.6459999999999999</v>
      </c>
      <c r="I63" s="26">
        <v>4.8890000000000002</v>
      </c>
      <c r="J63" s="26">
        <v>1.1679999999999999</v>
      </c>
      <c r="K63" s="26">
        <v>8.7839999999999989</v>
      </c>
      <c r="L63" s="26">
        <v>20.29</v>
      </c>
      <c r="M63" s="26">
        <v>20.119</v>
      </c>
      <c r="N63" s="26">
        <v>19.939999999999998</v>
      </c>
      <c r="O63" s="26">
        <v>21.777000000000001</v>
      </c>
      <c r="P63" s="66"/>
      <c r="Q63" s="211">
        <f t="shared" si="15"/>
        <v>-1</v>
      </c>
      <c r="S63" s="223"/>
      <c r="T63" s="217">
        <f>H63/H60</f>
        <v>1.507445112818089E-2</v>
      </c>
      <c r="U63" s="217">
        <f>L63/L60</f>
        <v>0.38618930699099718</v>
      </c>
      <c r="V63" s="217">
        <f>M63/M60</f>
        <v>0.20018108731990766</v>
      </c>
      <c r="W63" s="217"/>
      <c r="X63" s="217">
        <f>O63/O60</f>
        <v>0.23965532420654134</v>
      </c>
      <c r="Y63" s="222">
        <f>P63/P60</f>
        <v>0</v>
      </c>
    </row>
    <row r="64" spans="1:25" ht="20.100000000000001" customHeight="1">
      <c r="B64" s="383" t="s">
        <v>108</v>
      </c>
      <c r="C64" s="25"/>
      <c r="D64" s="26">
        <v>32.139000000000003</v>
      </c>
      <c r="E64" s="26"/>
      <c r="F64" s="26">
        <v>18.975000000000001</v>
      </c>
      <c r="G64" s="26"/>
      <c r="H64" s="26"/>
      <c r="I64" s="26"/>
      <c r="J64" s="26"/>
      <c r="K64" s="26"/>
      <c r="L64" s="26"/>
      <c r="M64" s="26">
        <v>0.107</v>
      </c>
      <c r="N64" s="26">
        <v>2.7610000000000001</v>
      </c>
      <c r="O64" s="26"/>
      <c r="P64" s="66"/>
      <c r="Q64" s="211" t="e">
        <f t="shared" si="15"/>
        <v>#DIV/0!</v>
      </c>
      <c r="S64" s="223"/>
      <c r="T64" s="217">
        <f>H64/H60</f>
        <v>0</v>
      </c>
      <c r="U64" s="217">
        <f>L64/L60</f>
        <v>0</v>
      </c>
      <c r="V64" s="217">
        <f>M64/M60</f>
        <v>1.0646342434131974E-3</v>
      </c>
      <c r="W64" s="217"/>
      <c r="X64" s="217">
        <f>O64/O60</f>
        <v>0</v>
      </c>
      <c r="Y64" s="222">
        <f>P64/P60</f>
        <v>0</v>
      </c>
    </row>
    <row r="65" spans="1:25" ht="20.100000000000001" customHeight="1">
      <c r="B65" s="383" t="s">
        <v>161</v>
      </c>
      <c r="C65" s="25"/>
      <c r="D65" s="26"/>
      <c r="E65" s="26"/>
      <c r="F65" s="26"/>
      <c r="G65" s="26">
        <v>1.2589999999999999</v>
      </c>
      <c r="H65" s="26">
        <v>63.783999999999999</v>
      </c>
      <c r="I65" s="26"/>
      <c r="J65" s="26"/>
      <c r="K65" s="26">
        <v>4.2990000000000004</v>
      </c>
      <c r="L65" s="26"/>
      <c r="M65" s="26">
        <v>37.691000000000003</v>
      </c>
      <c r="N65" s="26">
        <v>263.32499999999999</v>
      </c>
      <c r="O65" s="26">
        <v>47.316000000000003</v>
      </c>
      <c r="P65" s="66"/>
      <c r="Q65" s="211">
        <f t="shared" si="15"/>
        <v>-1</v>
      </c>
      <c r="S65" s="223"/>
      <c r="T65" s="217">
        <f>H65/H60</f>
        <v>0.17029911278071022</v>
      </c>
      <c r="U65" s="217">
        <f>L65/L60</f>
        <v>0</v>
      </c>
      <c r="V65" s="217">
        <f>M65/M60</f>
        <v>0.37501989970548438</v>
      </c>
      <c r="W65" s="217"/>
      <c r="X65" s="217">
        <f>O65/O60</f>
        <v>0.52071136153541397</v>
      </c>
      <c r="Y65" s="222">
        <f>P65/P60</f>
        <v>0</v>
      </c>
    </row>
    <row r="66" spans="1:25" ht="20.100000000000001" customHeight="1">
      <c r="A66" s="2"/>
      <c r="B66" s="383" t="s">
        <v>24</v>
      </c>
      <c r="C66" s="25"/>
      <c r="D66" s="26"/>
      <c r="E66" s="26"/>
      <c r="F66" s="26"/>
      <c r="G66" s="26"/>
      <c r="H66" s="26"/>
      <c r="I66" s="26"/>
      <c r="J66" s="26">
        <v>32.698</v>
      </c>
      <c r="K66" s="26">
        <v>3.04</v>
      </c>
      <c r="L66" s="26">
        <v>7.6260000000000003</v>
      </c>
      <c r="M66" s="26"/>
      <c r="N66" s="26"/>
      <c r="O66" s="26"/>
      <c r="P66" s="66"/>
      <c r="Q66" s="211" t="e">
        <f t="shared" si="15"/>
        <v>#DIV/0!</v>
      </c>
      <c r="R66" s="2"/>
      <c r="S66" s="223"/>
      <c r="T66" s="217">
        <f>H66/H60</f>
        <v>0</v>
      </c>
      <c r="U66" s="217">
        <f>L66/L60</f>
        <v>0.14514931764974592</v>
      </c>
      <c r="V66" s="217">
        <f>M66/M60</f>
        <v>0</v>
      </c>
      <c r="W66" s="217"/>
      <c r="X66" s="217">
        <f>O66/O60</f>
        <v>0</v>
      </c>
      <c r="Y66" s="222">
        <f>P66/P60</f>
        <v>0</v>
      </c>
    </row>
    <row r="67" spans="1:25" ht="20.100000000000001" customHeight="1" thickBot="1">
      <c r="B67" s="383" t="s">
        <v>78</v>
      </c>
      <c r="C67" s="25"/>
      <c r="D67" s="26"/>
      <c r="E67" s="26"/>
      <c r="F67" s="26"/>
      <c r="G67" s="26">
        <v>214.63499999999999</v>
      </c>
      <c r="H67" s="26">
        <v>231.49600000000001</v>
      </c>
      <c r="I67" s="26">
        <v>65.507999999999996</v>
      </c>
      <c r="J67" s="26">
        <v>0.11799999999999999</v>
      </c>
      <c r="K67" s="26">
        <v>0.11799999999999999</v>
      </c>
      <c r="L67" s="26"/>
      <c r="M67" s="26"/>
      <c r="N67" s="26">
        <v>0.33100000000000002</v>
      </c>
      <c r="O67" s="26">
        <v>0.54400000000000004</v>
      </c>
      <c r="P67" s="66">
        <v>2.2559999999999998</v>
      </c>
      <c r="Q67" s="211">
        <f t="shared" si="15"/>
        <v>3.1470588235294112</v>
      </c>
      <c r="R67" s="8"/>
      <c r="S67" s="223"/>
      <c r="T67" s="217">
        <f>H67/H60</f>
        <v>0.61807919560208358</v>
      </c>
      <c r="U67" s="217">
        <f>L67/L60</f>
        <v>0</v>
      </c>
      <c r="V67" s="217">
        <f>M67/M60</f>
        <v>0</v>
      </c>
      <c r="W67" s="217"/>
      <c r="X67" s="217">
        <f>O67/O60</f>
        <v>5.9867059911079806E-3</v>
      </c>
      <c r="Y67" s="222">
        <f>P67/P60</f>
        <v>5.0972683521995514E-2</v>
      </c>
    </row>
    <row r="68" spans="1:25" ht="20.100000000000001" customHeight="1" thickBot="1">
      <c r="A68" s="397" t="s">
        <v>163</v>
      </c>
      <c r="B68" s="397"/>
      <c r="C68" s="421">
        <v>11421.275000000001</v>
      </c>
      <c r="D68" s="422">
        <v>12380.123999999998</v>
      </c>
      <c r="E68" s="422">
        <v>13718.668999999998</v>
      </c>
      <c r="F68" s="422">
        <v>13218.899000000001</v>
      </c>
      <c r="G68" s="422">
        <v>15550.999999999998</v>
      </c>
      <c r="H68" s="423">
        <v>17081.727999999999</v>
      </c>
      <c r="I68" s="422">
        <v>16301.927999999998</v>
      </c>
      <c r="J68" s="422">
        <v>17667.994999999995</v>
      </c>
      <c r="K68" s="422">
        <v>19052.707999999999</v>
      </c>
      <c r="L68" s="423">
        <v>20219.252</v>
      </c>
      <c r="M68" s="422">
        <v>20459.313999999995</v>
      </c>
      <c r="N68" s="422">
        <v>25897.491000000005</v>
      </c>
      <c r="O68" s="422">
        <v>35187.841000000008</v>
      </c>
      <c r="P68" s="398">
        <v>35640.425999999992</v>
      </c>
      <c r="Q68" s="439">
        <f t="shared" si="15"/>
        <v>1.286197127013233E-2</v>
      </c>
      <c r="R68" s="8"/>
      <c r="S68" s="331">
        <f t="shared" ref="S68:Y68" si="16">S44+S53+S60</f>
        <v>1</v>
      </c>
      <c r="T68" s="331">
        <f t="shared" si="16"/>
        <v>1.0000000000000002</v>
      </c>
      <c r="U68" s="331">
        <f t="shared" si="16"/>
        <v>1</v>
      </c>
      <c r="V68" s="331">
        <f t="shared" si="16"/>
        <v>1.0000000000000002</v>
      </c>
      <c r="W68" s="331"/>
      <c r="X68" s="331">
        <f t="shared" si="16"/>
        <v>0.99999999999999989</v>
      </c>
      <c r="Y68" s="400">
        <f t="shared" si="16"/>
        <v>1</v>
      </c>
    </row>
    <row r="69" spans="1:25" ht="20.100000000000001" customHeight="1">
      <c r="B69" s="383" t="s">
        <v>76</v>
      </c>
      <c r="C69" s="25">
        <f t="shared" ref="C69:P69" si="17">C45+C54+C61</f>
        <v>1373.4500000000003</v>
      </c>
      <c r="D69" s="26">
        <f t="shared" si="17"/>
        <v>724.07399999999996</v>
      </c>
      <c r="E69" s="26">
        <f t="shared" si="17"/>
        <v>1040.7250000000001</v>
      </c>
      <c r="F69" s="26">
        <f t="shared" si="17"/>
        <v>1484.0740000000001</v>
      </c>
      <c r="G69" s="26">
        <f t="shared" si="17"/>
        <v>2885.9909999999995</v>
      </c>
      <c r="H69" s="26">
        <f t="shared" si="17"/>
        <v>1540.05</v>
      </c>
      <c r="I69" s="26">
        <f t="shared" si="17"/>
        <v>3287.1229999999996</v>
      </c>
      <c r="J69" s="26">
        <f t="shared" si="17"/>
        <v>3078.942</v>
      </c>
      <c r="K69" s="26">
        <f t="shared" si="17"/>
        <v>3303.4880000000007</v>
      </c>
      <c r="L69" s="26">
        <f t="shared" si="17"/>
        <v>3557.5350000000003</v>
      </c>
      <c r="M69" s="26">
        <f t="shared" si="17"/>
        <v>7740.7630000000017</v>
      </c>
      <c r="N69" s="26"/>
      <c r="O69" s="26">
        <f t="shared" si="17"/>
        <v>11730.069</v>
      </c>
      <c r="P69" s="66">
        <f t="shared" si="17"/>
        <v>9280.7060000000019</v>
      </c>
      <c r="Q69" s="211">
        <f t="shared" si="15"/>
        <v>-0.2088106216595996</v>
      </c>
      <c r="R69" s="8"/>
      <c r="S69" s="223">
        <f>C69/C68</f>
        <v>0.12025364943931392</v>
      </c>
      <c r="T69" s="217">
        <f>H69/H68</f>
        <v>9.0157740481525056E-2</v>
      </c>
      <c r="U69" s="217">
        <f>L69/L68</f>
        <v>0.17594790351294895</v>
      </c>
      <c r="V69" s="217">
        <f>M69/M68</f>
        <v>0.37834909811736617</v>
      </c>
      <c r="W69" s="217"/>
      <c r="X69" s="217">
        <f t="shared" ref="X69:Y69" si="18">O69/O68</f>
        <v>0.33335574637841514</v>
      </c>
      <c r="Y69" s="222">
        <f t="shared" si="18"/>
        <v>0.26039829041325163</v>
      </c>
    </row>
    <row r="70" spans="1:25" ht="20.100000000000001" customHeight="1">
      <c r="B70" s="383" t="s">
        <v>77</v>
      </c>
      <c r="C70" s="25">
        <f t="shared" ref="C70:P70" si="19">C46+C55+C62</f>
        <v>201.238</v>
      </c>
      <c r="D70" s="26">
        <f t="shared" si="19"/>
        <v>96.201999999999998</v>
      </c>
      <c r="E70" s="26">
        <f t="shared" si="19"/>
        <v>38.269000000000005</v>
      </c>
      <c r="F70" s="26">
        <f t="shared" si="19"/>
        <v>29.162999999999997</v>
      </c>
      <c r="G70" s="26">
        <f t="shared" si="19"/>
        <v>168.41800000000001</v>
      </c>
      <c r="H70" s="26">
        <f t="shared" si="19"/>
        <v>87.506000000000014</v>
      </c>
      <c r="I70" s="26">
        <f t="shared" si="19"/>
        <v>66.177000000000007</v>
      </c>
      <c r="J70" s="26">
        <f t="shared" si="19"/>
        <v>49.267000000000003</v>
      </c>
      <c r="K70" s="26">
        <f t="shared" si="19"/>
        <v>86.695999999999998</v>
      </c>
      <c r="L70" s="26">
        <f t="shared" si="19"/>
        <v>571.27499999999998</v>
      </c>
      <c r="M70" s="26">
        <f t="shared" si="19"/>
        <v>444.28100000000001</v>
      </c>
      <c r="N70" s="26"/>
      <c r="O70" s="26">
        <f t="shared" si="19"/>
        <v>481.48199999999997</v>
      </c>
      <c r="P70" s="66">
        <f t="shared" si="19"/>
        <v>490.74699999999996</v>
      </c>
      <c r="Q70" s="211">
        <f t="shared" si="15"/>
        <v>1.9242671584815189E-2</v>
      </c>
      <c r="S70" s="223">
        <f>C70/C68</f>
        <v>1.7619573996773562E-2</v>
      </c>
      <c r="T70" s="217">
        <f>H70/H68</f>
        <v>5.1227838307693471E-3</v>
      </c>
      <c r="U70" s="217">
        <f>L70/L68</f>
        <v>2.8254012561889034E-2</v>
      </c>
      <c r="V70" s="217">
        <f>M70/M68</f>
        <v>2.1715341970898933E-2</v>
      </c>
      <c r="W70" s="217"/>
      <c r="X70" s="217">
        <f t="shared" ref="X70:Y70" si="20">O70/O68</f>
        <v>1.3683192441389054E-2</v>
      </c>
      <c r="Y70" s="222">
        <f t="shared" si="20"/>
        <v>1.3769392094247136E-2</v>
      </c>
    </row>
    <row r="71" spans="1:25" ht="20.100000000000001" customHeight="1">
      <c r="B71" s="383" t="s">
        <v>23</v>
      </c>
      <c r="C71" s="25">
        <f t="shared" ref="C71:P71" si="21">C47+C56+C63</f>
        <v>49.899000000000001</v>
      </c>
      <c r="D71" s="26">
        <f t="shared" si="21"/>
        <v>35.189</v>
      </c>
      <c r="E71" s="26">
        <f t="shared" si="21"/>
        <v>123.26100000000001</v>
      </c>
      <c r="F71" s="26">
        <f t="shared" si="21"/>
        <v>67.512999999999991</v>
      </c>
      <c r="G71" s="26">
        <f t="shared" si="21"/>
        <v>109.432</v>
      </c>
      <c r="H71" s="26">
        <f t="shared" si="21"/>
        <v>219.20599999999999</v>
      </c>
      <c r="I71" s="26">
        <f t="shared" si="21"/>
        <v>463.26499999999999</v>
      </c>
      <c r="J71" s="26">
        <f t="shared" si="21"/>
        <v>649.12</v>
      </c>
      <c r="K71" s="26">
        <f t="shared" si="21"/>
        <v>905.19199999999989</v>
      </c>
      <c r="L71" s="26">
        <f t="shared" si="21"/>
        <v>969.50900000000001</v>
      </c>
      <c r="M71" s="26">
        <f t="shared" si="21"/>
        <v>1110.9259999999999</v>
      </c>
      <c r="N71" s="26"/>
      <c r="O71" s="26">
        <f t="shared" si="21"/>
        <v>1182.865</v>
      </c>
      <c r="P71" s="66">
        <f t="shared" si="21"/>
        <v>1250.6379999999997</v>
      </c>
      <c r="Q71" s="211">
        <f t="shared" si="15"/>
        <v>5.7295633905813159E-2</v>
      </c>
      <c r="S71" s="223">
        <f>C71/C68</f>
        <v>4.3689518026665142E-3</v>
      </c>
      <c r="T71" s="217">
        <f>H71/H68</f>
        <v>1.2832776637117743E-2</v>
      </c>
      <c r="U71" s="217">
        <f>L71/L68</f>
        <v>4.7949795571072561E-2</v>
      </c>
      <c r="V71" s="217">
        <f>M71/M68</f>
        <v>5.4299279047186053E-2</v>
      </c>
      <c r="W71" s="217"/>
      <c r="X71" s="217">
        <f t="shared" ref="X71:Y71" si="22">O71/O68</f>
        <v>3.361573107028646E-2</v>
      </c>
      <c r="Y71" s="222">
        <f t="shared" si="22"/>
        <v>3.5090433543078302E-2</v>
      </c>
    </row>
    <row r="72" spans="1:25" ht="20.100000000000001" customHeight="1">
      <c r="B72" s="383" t="s">
        <v>108</v>
      </c>
      <c r="C72" s="25">
        <f t="shared" ref="C72:P72" si="23">C57+C64+C48</f>
        <v>22.818999999999999</v>
      </c>
      <c r="D72" s="26">
        <f t="shared" si="23"/>
        <v>45.97</v>
      </c>
      <c r="E72" s="26">
        <f t="shared" si="23"/>
        <v>11.714</v>
      </c>
      <c r="F72" s="26">
        <f t="shared" si="23"/>
        <v>50.076999999999998</v>
      </c>
      <c r="G72" s="26">
        <f t="shared" si="23"/>
        <v>51.694000000000003</v>
      </c>
      <c r="H72" s="26">
        <f t="shared" si="23"/>
        <v>54.213000000000001</v>
      </c>
      <c r="I72" s="26">
        <f t="shared" si="23"/>
        <v>0</v>
      </c>
      <c r="J72" s="26">
        <f t="shared" si="23"/>
        <v>1200.1890000000001</v>
      </c>
      <c r="K72" s="26">
        <f t="shared" si="23"/>
        <v>16.085000000000001</v>
      </c>
      <c r="L72" s="26">
        <f t="shared" si="23"/>
        <v>1.758</v>
      </c>
      <c r="M72" s="26">
        <f t="shared" si="23"/>
        <v>0.55900000000000005</v>
      </c>
      <c r="N72" s="26"/>
      <c r="O72" s="26">
        <f t="shared" si="23"/>
        <v>4.43</v>
      </c>
      <c r="P72" s="66">
        <f t="shared" si="23"/>
        <v>31.435000000000002</v>
      </c>
      <c r="Q72" s="211">
        <f t="shared" si="15"/>
        <v>6.0959367945823937</v>
      </c>
      <c r="S72" s="223">
        <f>C72/C68</f>
        <v>1.9979380585792737E-3</v>
      </c>
      <c r="T72" s="217">
        <f>H72/H68</f>
        <v>3.173742141310294E-3</v>
      </c>
      <c r="U72" s="217">
        <f>L72/L68</f>
        <v>8.6946836608990286E-5</v>
      </c>
      <c r="V72" s="217">
        <f>M72/M68</f>
        <v>2.7322519220341415E-5</v>
      </c>
      <c r="W72" s="217"/>
      <c r="X72" s="217">
        <f t="shared" ref="X72:Y72" si="24">O72/O68</f>
        <v>1.2589576041337685E-4</v>
      </c>
      <c r="Y72" s="222">
        <f t="shared" si="24"/>
        <v>8.8200404787529784E-4</v>
      </c>
    </row>
    <row r="73" spans="1:25" ht="20.100000000000001" customHeight="1">
      <c r="B73" s="383" t="s">
        <v>161</v>
      </c>
      <c r="C73" s="25">
        <f t="shared" ref="C73:P73" si="25">C49+C58+C65</f>
        <v>23.152000000000001</v>
      </c>
      <c r="D73" s="26">
        <f t="shared" si="25"/>
        <v>0</v>
      </c>
      <c r="E73" s="26">
        <f t="shared" si="25"/>
        <v>79.662999999999997</v>
      </c>
      <c r="F73" s="26">
        <f t="shared" si="25"/>
        <v>2.5</v>
      </c>
      <c r="G73" s="26">
        <f t="shared" si="25"/>
        <v>191.51699999999997</v>
      </c>
      <c r="H73" s="26">
        <f t="shared" si="25"/>
        <v>203.07599999999996</v>
      </c>
      <c r="I73" s="26">
        <f t="shared" si="25"/>
        <v>205.83099999999999</v>
      </c>
      <c r="J73" s="26">
        <f t="shared" si="25"/>
        <v>477.327</v>
      </c>
      <c r="K73" s="26">
        <f t="shared" si="25"/>
        <v>224.66100000000003</v>
      </c>
      <c r="L73" s="26">
        <f t="shared" si="25"/>
        <v>329.21899999999999</v>
      </c>
      <c r="M73" s="26">
        <f t="shared" si="25"/>
        <v>356.79899999999998</v>
      </c>
      <c r="N73" s="26"/>
      <c r="O73" s="26">
        <f t="shared" si="25"/>
        <v>328.53200000000004</v>
      </c>
      <c r="P73" s="66">
        <f t="shared" si="25"/>
        <v>919.49400000000003</v>
      </c>
      <c r="Q73" s="211">
        <f t="shared" si="15"/>
        <v>1.79879585550266</v>
      </c>
      <c r="S73" s="223">
        <f>C73/C68</f>
        <v>2.0270941729360337E-3</v>
      </c>
      <c r="T73" s="217">
        <f>H73/H68</f>
        <v>1.1888492780121541E-2</v>
      </c>
      <c r="U73" s="217">
        <f>L73/L68</f>
        <v>1.628245199179475E-2</v>
      </c>
      <c r="V73" s="217">
        <f>M73/M68</f>
        <v>1.7439441029156698E-2</v>
      </c>
      <c r="W73" s="217"/>
      <c r="X73" s="217">
        <f t="shared" ref="X73:Y73" si="26">O73/O68</f>
        <v>9.336520532760165E-3</v>
      </c>
      <c r="Y73" s="222">
        <f t="shared" si="26"/>
        <v>2.5799186575379326E-2</v>
      </c>
    </row>
    <row r="74" spans="1:25" ht="20.100000000000001" customHeight="1">
      <c r="B74" s="383" t="s">
        <v>24</v>
      </c>
      <c r="C74" s="25">
        <f t="shared" ref="C74:P74" si="27">C50+C59+C66</f>
        <v>0</v>
      </c>
      <c r="D74" s="26">
        <f t="shared" si="27"/>
        <v>0</v>
      </c>
      <c r="E74" s="26">
        <f t="shared" si="27"/>
        <v>0</v>
      </c>
      <c r="F74" s="26">
        <f t="shared" si="27"/>
        <v>0</v>
      </c>
      <c r="G74" s="26">
        <f t="shared" si="27"/>
        <v>0</v>
      </c>
      <c r="H74" s="26">
        <f t="shared" si="27"/>
        <v>0</v>
      </c>
      <c r="I74" s="26">
        <f t="shared" si="27"/>
        <v>6.7279999999999998</v>
      </c>
      <c r="J74" s="26">
        <f t="shared" si="27"/>
        <v>64.41</v>
      </c>
      <c r="K74" s="26">
        <f t="shared" si="27"/>
        <v>21.561</v>
      </c>
      <c r="L74" s="26">
        <f t="shared" si="27"/>
        <v>35.68</v>
      </c>
      <c r="M74" s="26">
        <f t="shared" si="27"/>
        <v>13.64</v>
      </c>
      <c r="N74" s="26"/>
      <c r="O74" s="26">
        <f t="shared" si="27"/>
        <v>23.526</v>
      </c>
      <c r="P74" s="66">
        <f t="shared" si="27"/>
        <v>354.03800000000001</v>
      </c>
      <c r="Q74" s="211">
        <f t="shared" si="15"/>
        <v>14.048797075575958</v>
      </c>
      <c r="S74" s="223">
        <f>C74/C68</f>
        <v>0</v>
      </c>
      <c r="T74" s="217">
        <f>H74/H68</f>
        <v>0</v>
      </c>
      <c r="U74" s="217">
        <f>L74/L68</f>
        <v>1.7646547953405992E-3</v>
      </c>
      <c r="V74" s="217">
        <f>M74/M68</f>
        <v>6.6668901997398366E-4</v>
      </c>
      <c r="W74" s="217"/>
      <c r="X74" s="217">
        <f t="shared" ref="X74:Y74" si="28">O74/O68</f>
        <v>6.6858321884539595E-4</v>
      </c>
      <c r="Y74" s="222">
        <f t="shared" si="28"/>
        <v>9.9336074153546904E-3</v>
      </c>
    </row>
    <row r="75" spans="1:25" ht="20.100000000000001" customHeight="1">
      <c r="B75" s="383" t="s">
        <v>25</v>
      </c>
      <c r="C75" s="25">
        <f t="shared" ref="C75:P75" si="29">C51</f>
        <v>9747.5550000000003</v>
      </c>
      <c r="D75" s="26">
        <f t="shared" si="29"/>
        <v>11478.688999999998</v>
      </c>
      <c r="E75" s="26">
        <f t="shared" si="29"/>
        <v>12423.022999999999</v>
      </c>
      <c r="F75" s="26">
        <f t="shared" si="29"/>
        <v>11585.572</v>
      </c>
      <c r="G75" s="26">
        <f t="shared" si="29"/>
        <v>11929.312999999998</v>
      </c>
      <c r="H75" s="26">
        <f t="shared" si="29"/>
        <v>14745.913</v>
      </c>
      <c r="I75" s="26">
        <f t="shared" si="29"/>
        <v>12188.444</v>
      </c>
      <c r="J75" s="26">
        <f t="shared" si="29"/>
        <v>12036.582999999999</v>
      </c>
      <c r="K75" s="26">
        <f t="shared" si="29"/>
        <v>14414.431999999999</v>
      </c>
      <c r="L75" s="26">
        <f t="shared" si="29"/>
        <v>14671.953</v>
      </c>
      <c r="M75" s="26">
        <f t="shared" si="29"/>
        <v>10710.043</v>
      </c>
      <c r="N75" s="26"/>
      <c r="O75" s="26">
        <f t="shared" si="29"/>
        <v>20873.082000000002</v>
      </c>
      <c r="P75" s="66">
        <f t="shared" si="29"/>
        <v>23203.757999999998</v>
      </c>
      <c r="Q75" s="211">
        <f t="shared" si="15"/>
        <v>0.11165940899384172</v>
      </c>
      <c r="S75" s="223">
        <f>C75/C68</f>
        <v>0.85345594077718989</v>
      </c>
      <c r="T75" s="217">
        <f>H75/H68</f>
        <v>0.86325651596840791</v>
      </c>
      <c r="U75" s="217">
        <f>L75/L68</f>
        <v>0.72564271912729505</v>
      </c>
      <c r="V75" s="217">
        <f>M75/M68</f>
        <v>0.52348006389657065</v>
      </c>
      <c r="W75" s="217"/>
      <c r="X75" s="217">
        <f t="shared" ref="X75:Y75" si="30">O75/O68</f>
        <v>0.59319018748550101</v>
      </c>
      <c r="Y75" s="222">
        <f t="shared" si="30"/>
        <v>0.65105164567898266</v>
      </c>
    </row>
    <row r="76" spans="1:25" ht="20.100000000000001" customHeight="1" thickBot="1">
      <c r="A76" s="15"/>
      <c r="B76" s="424" t="s">
        <v>78</v>
      </c>
      <c r="C76" s="98">
        <f>C52+C67</f>
        <v>3.1619999999999999</v>
      </c>
      <c r="D76" s="30">
        <f t="shared" ref="D76:P76" si="31">D52+D67</f>
        <v>0</v>
      </c>
      <c r="E76" s="30">
        <f t="shared" si="31"/>
        <v>2.0139999999999998</v>
      </c>
      <c r="F76" s="30">
        <f t="shared" si="31"/>
        <v>0</v>
      </c>
      <c r="G76" s="30">
        <f t="shared" si="31"/>
        <v>214.63499999999999</v>
      </c>
      <c r="H76" s="30">
        <f t="shared" si="31"/>
        <v>231.76400000000001</v>
      </c>
      <c r="I76" s="30">
        <f t="shared" si="31"/>
        <v>84.36</v>
      </c>
      <c r="J76" s="30">
        <f t="shared" si="31"/>
        <v>112.15699999999998</v>
      </c>
      <c r="K76" s="30">
        <f t="shared" si="31"/>
        <v>80.592999999999989</v>
      </c>
      <c r="L76" s="30">
        <f t="shared" si="31"/>
        <v>82.323000000000008</v>
      </c>
      <c r="M76" s="30">
        <f t="shared" si="31"/>
        <v>82.302999999999997</v>
      </c>
      <c r="N76" s="30"/>
      <c r="O76" s="30">
        <f t="shared" si="31"/>
        <v>563.8549999999999</v>
      </c>
      <c r="P76" s="41">
        <f t="shared" si="31"/>
        <v>109.61000000000001</v>
      </c>
      <c r="Q76" s="212">
        <f t="shared" si="15"/>
        <v>-0.80560605120110662</v>
      </c>
      <c r="S76" s="229">
        <f>C76/C68</f>
        <v>2.7685175254076272E-4</v>
      </c>
      <c r="T76" s="230">
        <f>H76/H68</f>
        <v>1.356794816074814E-2</v>
      </c>
      <c r="U76" s="230">
        <f>L76/L68</f>
        <v>4.0715156030500044E-3</v>
      </c>
      <c r="V76" s="230">
        <f>M76/M68</f>
        <v>4.0227643996274759E-3</v>
      </c>
      <c r="W76" s="230"/>
      <c r="X76" s="230">
        <f t="shared" ref="X76:Y76" si="32">O76/O68</f>
        <v>1.60241431123893E-2</v>
      </c>
      <c r="Y76" s="312">
        <f t="shared" si="32"/>
        <v>3.0754402318311246E-3</v>
      </c>
    </row>
    <row r="77" spans="1:25" ht="20.100000000000001" customHeight="1"/>
    <row r="78" spans="1:25" ht="20.100000000000001" customHeight="1"/>
    <row r="79" spans="1:25" ht="6" customHeight="1">
      <c r="A79" s="542" t="s">
        <v>164</v>
      </c>
      <c r="B79" s="543"/>
      <c r="C79" s="546" t="s">
        <v>167</v>
      </c>
      <c r="D79" s="547"/>
      <c r="E79" s="547"/>
      <c r="F79" s="547"/>
      <c r="G79" s="547"/>
      <c r="H79" s="547"/>
      <c r="I79" s="547"/>
      <c r="J79" s="547"/>
      <c r="K79" s="547"/>
      <c r="L79" s="547"/>
      <c r="M79" s="547"/>
      <c r="N79" s="547"/>
      <c r="O79" s="547"/>
      <c r="P79" s="560"/>
      <c r="Q79" s="558" t="s">
        <v>177</v>
      </c>
    </row>
    <row r="80" spans="1:25" ht="20.100000000000001" customHeight="1">
      <c r="A80" s="542"/>
      <c r="B80" s="543"/>
      <c r="C80" s="549"/>
      <c r="D80" s="550"/>
      <c r="E80" s="550"/>
      <c r="F80" s="550"/>
      <c r="G80" s="550"/>
      <c r="H80" s="550"/>
      <c r="I80" s="550"/>
      <c r="J80" s="550"/>
      <c r="K80" s="550"/>
      <c r="L80" s="550"/>
      <c r="M80" s="550"/>
      <c r="N80" s="550"/>
      <c r="O80" s="550"/>
      <c r="P80" s="561"/>
      <c r="Q80" s="559"/>
    </row>
    <row r="81" spans="1:17" ht="20.100000000000001" customHeight="1">
      <c r="A81" s="544"/>
      <c r="B81" s="545"/>
      <c r="C81" s="394">
        <v>2010</v>
      </c>
      <c r="D81" s="395">
        <v>2011</v>
      </c>
      <c r="E81" s="395">
        <v>2012</v>
      </c>
      <c r="F81" s="395">
        <v>2013</v>
      </c>
      <c r="G81" s="395">
        <v>2014</v>
      </c>
      <c r="H81" s="396">
        <v>2015</v>
      </c>
      <c r="I81" s="395">
        <v>2016</v>
      </c>
      <c r="J81" s="395">
        <v>2017</v>
      </c>
      <c r="K81" s="395">
        <v>2018</v>
      </c>
      <c r="L81" s="396">
        <v>2019</v>
      </c>
      <c r="M81" s="395">
        <v>2020</v>
      </c>
      <c r="N81" s="395">
        <v>2021</v>
      </c>
      <c r="O81" s="395">
        <v>2022</v>
      </c>
      <c r="P81" s="405">
        <v>2023</v>
      </c>
      <c r="Q81" s="559"/>
    </row>
    <row r="82" spans="1:17" ht="20.100000000000001" customHeight="1" thickBot="1">
      <c r="A82" s="406" t="s">
        <v>160</v>
      </c>
      <c r="B82" s="406"/>
      <c r="C82" s="407">
        <f t="shared" ref="C82:P82" si="33">(C44/C6)*10</f>
        <v>6.7774244389666727</v>
      </c>
      <c r="D82" s="408">
        <f t="shared" si="33"/>
        <v>9.3123535549915406</v>
      </c>
      <c r="E82" s="408">
        <f t="shared" si="33"/>
        <v>9.5501287673769806</v>
      </c>
      <c r="F82" s="408">
        <f t="shared" si="33"/>
        <v>9.7571723491147502</v>
      </c>
      <c r="G82" s="408">
        <f t="shared" si="33"/>
        <v>10.555231805634072</v>
      </c>
      <c r="H82" s="408">
        <f t="shared" si="33"/>
        <v>13.967082795859833</v>
      </c>
      <c r="I82" s="408">
        <f t="shared" si="33"/>
        <v>13.750264708531688</v>
      </c>
      <c r="J82" s="408">
        <f t="shared" si="33"/>
        <v>8.0819835575767627</v>
      </c>
      <c r="K82" s="408">
        <f t="shared" si="33"/>
        <v>16.132373976837002</v>
      </c>
      <c r="L82" s="408">
        <f t="shared" si="33"/>
        <v>12.672074215302631</v>
      </c>
      <c r="M82" s="408">
        <f t="shared" si="33"/>
        <v>14.154791323951418</v>
      </c>
      <c r="N82" s="408"/>
      <c r="O82" s="408">
        <f t="shared" si="33"/>
        <v>11.835006345672124</v>
      </c>
      <c r="P82" s="409">
        <f t="shared" si="33"/>
        <v>15.090005726801216</v>
      </c>
      <c r="Q82" s="433">
        <f>(P82-O82)/O82</f>
        <v>0.27503148592052884</v>
      </c>
    </row>
    <row r="83" spans="1:17" ht="20.100000000000001" customHeight="1">
      <c r="A83" s="9"/>
      <c r="B83" s="410" t="s">
        <v>76</v>
      </c>
      <c r="C83" s="52">
        <f t="shared" ref="C83:P83" si="34">(C45/C7)*10</f>
        <v>2.7101236224434428</v>
      </c>
      <c r="D83" s="56">
        <f t="shared" si="34"/>
        <v>3.5911857903142668</v>
      </c>
      <c r="E83" s="56">
        <f t="shared" si="34"/>
        <v>5.9777139079699957</v>
      </c>
      <c r="F83" s="56">
        <f t="shared" si="34"/>
        <v>6.6913131209930778</v>
      </c>
      <c r="G83" s="56">
        <f t="shared" si="34"/>
        <v>9.790563307493537</v>
      </c>
      <c r="H83" s="56">
        <f t="shared" si="34"/>
        <v>9.8630267364625261</v>
      </c>
      <c r="I83" s="56">
        <f t="shared" si="34"/>
        <v>13.310450339296729</v>
      </c>
      <c r="J83" s="56">
        <f t="shared" si="34"/>
        <v>13.679435020612285</v>
      </c>
      <c r="K83" s="56">
        <f t="shared" si="34"/>
        <v>15.05905228422125</v>
      </c>
      <c r="L83" s="56">
        <f t="shared" si="34"/>
        <v>13.878053009465415</v>
      </c>
      <c r="M83" s="56">
        <f t="shared" si="34"/>
        <v>20.918324692768291</v>
      </c>
      <c r="N83" s="56"/>
      <c r="O83" s="56">
        <f t="shared" si="34"/>
        <v>10.718423167422213</v>
      </c>
      <c r="P83" s="139">
        <f t="shared" si="34"/>
        <v>17.419484361379954</v>
      </c>
      <c r="Q83" s="433">
        <f t="shared" ref="Q83:Q114" si="35">(P83-O83)/O83</f>
        <v>0.62519095293093851</v>
      </c>
    </row>
    <row r="84" spans="1:17" ht="20.100000000000001" customHeight="1">
      <c r="A84" s="9"/>
      <c r="B84" s="410" t="s">
        <v>77</v>
      </c>
      <c r="C84" s="52">
        <f t="shared" ref="C84:P84" si="36">(C46/C8)*10</f>
        <v>1.2094138575541038</v>
      </c>
      <c r="D84" s="56">
        <f t="shared" si="36"/>
        <v>1.0576297273526827</v>
      </c>
      <c r="E84" s="56">
        <f t="shared" si="36"/>
        <v>2.1884256876536861</v>
      </c>
      <c r="F84" s="56">
        <f t="shared" si="36"/>
        <v>2.1268232205367559</v>
      </c>
      <c r="G84" s="56">
        <f t="shared" si="36"/>
        <v>1.7915474379567478</v>
      </c>
      <c r="H84" s="56">
        <f t="shared" si="36"/>
        <v>1.6864562868369353</v>
      </c>
      <c r="I84" s="56">
        <f t="shared" si="36"/>
        <v>2.8104217097719451</v>
      </c>
      <c r="J84" s="56">
        <f t="shared" si="36"/>
        <v>3.637217211296762</v>
      </c>
      <c r="K84" s="56">
        <f t="shared" si="36"/>
        <v>3.0631900315950156</v>
      </c>
      <c r="L84" s="56">
        <f t="shared" si="36"/>
        <v>3.0610358574276098</v>
      </c>
      <c r="M84" s="56">
        <f t="shared" si="36"/>
        <v>2.9583430439675324</v>
      </c>
      <c r="N84" s="56"/>
      <c r="O84" s="56">
        <f t="shared" si="36"/>
        <v>4.3312947723104998</v>
      </c>
      <c r="P84" s="139">
        <f t="shared" si="36"/>
        <v>4.2812848597703974</v>
      </c>
      <c r="Q84" s="433">
        <f t="shared" si="35"/>
        <v>-1.1546180800210208E-2</v>
      </c>
    </row>
    <row r="85" spans="1:17" ht="20.100000000000001" customHeight="1">
      <c r="A85" s="9"/>
      <c r="B85" s="410" t="s">
        <v>23</v>
      </c>
      <c r="C85" s="92">
        <f t="shared" ref="C85:P85" si="37">(C47/C9)*10</f>
        <v>5.8130242311276792</v>
      </c>
      <c r="D85" s="117">
        <f t="shared" si="37"/>
        <v>4.0701620104605167</v>
      </c>
      <c r="E85" s="56">
        <f t="shared" si="37"/>
        <v>2.4435147279081377</v>
      </c>
      <c r="F85" s="56">
        <f t="shared" si="37"/>
        <v>4.1211695763643021</v>
      </c>
      <c r="G85" s="56">
        <f t="shared" si="37"/>
        <v>1.9737748678823297</v>
      </c>
      <c r="H85" s="56">
        <f t="shared" si="37"/>
        <v>22.867544705000537</v>
      </c>
      <c r="I85" s="56">
        <f t="shared" si="37"/>
        <v>51.706260575296099</v>
      </c>
      <c r="J85" s="56">
        <f t="shared" si="37"/>
        <v>3.9484268870550681</v>
      </c>
      <c r="K85" s="56">
        <f t="shared" si="37"/>
        <v>52.016209843796055</v>
      </c>
      <c r="L85" s="56">
        <f t="shared" si="37"/>
        <v>37.047229933143058</v>
      </c>
      <c r="M85" s="56">
        <f t="shared" si="37"/>
        <v>12.669512294272739</v>
      </c>
      <c r="N85" s="56"/>
      <c r="O85" s="56">
        <f t="shared" si="37"/>
        <v>21.463987198795177</v>
      </c>
      <c r="P85" s="139">
        <f t="shared" si="37"/>
        <v>24.212641109837367</v>
      </c>
      <c r="Q85" s="433">
        <f t="shared" si="35"/>
        <v>0.12805886835398778</v>
      </c>
    </row>
    <row r="86" spans="1:17" ht="20.100000000000001" customHeight="1">
      <c r="A86" s="9"/>
      <c r="B86" s="410" t="s">
        <v>108</v>
      </c>
      <c r="C86" s="92">
        <f t="shared" ref="C86:H86" si="38">(C48/C10)*10</f>
        <v>1.7683663980161191</v>
      </c>
      <c r="D86" s="117">
        <f t="shared" si="38"/>
        <v>1.0814762686683868</v>
      </c>
      <c r="E86" s="56">
        <f t="shared" si="38"/>
        <v>2.170867309117865</v>
      </c>
      <c r="F86" s="56">
        <f t="shared" si="38"/>
        <v>0.9637456618740704</v>
      </c>
      <c r="G86" s="56">
        <f t="shared" si="38"/>
        <v>3.4895369245308498</v>
      </c>
      <c r="H86" s="56">
        <f t="shared" si="38"/>
        <v>4.7597014925373129</v>
      </c>
      <c r="I86" s="56"/>
      <c r="J86" s="56">
        <f t="shared" ref="J86:L92" si="39">(J48/J10)*10</f>
        <v>1.3118798244981211</v>
      </c>
      <c r="K86" s="56">
        <f t="shared" si="39"/>
        <v>4.1933256616800927</v>
      </c>
      <c r="L86" s="56">
        <f t="shared" si="39"/>
        <v>7.088709677419355</v>
      </c>
      <c r="M86" s="56"/>
      <c r="N86" s="56"/>
      <c r="O86" s="56">
        <f t="shared" ref="O86:P92" si="40">(O48/O10)*10</f>
        <v>7.2032520325203242</v>
      </c>
      <c r="P86" s="139">
        <f t="shared" si="40"/>
        <v>7.1999541914796161</v>
      </c>
      <c r="Q86" s="433">
        <f t="shared" si="35"/>
        <v>-4.5782669075292647E-4</v>
      </c>
    </row>
    <row r="87" spans="1:17" ht="20.100000000000001" customHeight="1">
      <c r="A87" s="9"/>
      <c r="B87" s="410" t="s">
        <v>161</v>
      </c>
      <c r="C87" s="92">
        <f>(C49/C11)*10</f>
        <v>22.521400778210122</v>
      </c>
      <c r="D87" s="9"/>
      <c r="E87" s="56">
        <f>(E49/E11)*10</f>
        <v>3.1579719337191787</v>
      </c>
      <c r="F87" s="56">
        <f>(F49/F11)*10</f>
        <v>13.513513513513512</v>
      </c>
      <c r="G87" s="56">
        <f>(G49/G11)*10</f>
        <v>2.7352425314126338</v>
      </c>
      <c r="H87" s="56">
        <f>(H49/H11)*10</f>
        <v>4.5103131172489714</v>
      </c>
      <c r="I87" s="56">
        <f>(I49/I11)*10</f>
        <v>6.2122657169589237</v>
      </c>
      <c r="J87" s="56">
        <f t="shared" si="39"/>
        <v>6.9450595818359053</v>
      </c>
      <c r="K87" s="56">
        <f t="shared" si="39"/>
        <v>4.5370777115364502</v>
      </c>
      <c r="L87" s="56">
        <f t="shared" si="39"/>
        <v>5.7751640178226848</v>
      </c>
      <c r="M87" s="56">
        <f t="shared" ref="M87:M92" si="41">(M49/M11)*10</f>
        <v>3.7813485010072285</v>
      </c>
      <c r="N87" s="56"/>
      <c r="O87" s="56">
        <f t="shared" si="40"/>
        <v>4.0935703160254446</v>
      </c>
      <c r="P87" s="139">
        <f t="shared" si="40"/>
        <v>5.9149705375292694</v>
      </c>
      <c r="Q87" s="433">
        <f t="shared" si="35"/>
        <v>0.44494172101391194</v>
      </c>
    </row>
    <row r="88" spans="1:17" ht="20.100000000000001" customHeight="1">
      <c r="A88" s="9"/>
      <c r="B88" s="410" t="s">
        <v>24</v>
      </c>
      <c r="C88" s="92"/>
      <c r="D88" s="9"/>
      <c r="E88" s="56"/>
      <c r="F88" s="56"/>
      <c r="G88" s="56"/>
      <c r="H88" s="56"/>
      <c r="I88" s="56">
        <f>(I50/I12)*10</f>
        <v>2.6698412698412701</v>
      </c>
      <c r="J88" s="56">
        <f t="shared" si="39"/>
        <v>1.8839506172839506</v>
      </c>
      <c r="K88" s="56">
        <f t="shared" si="39"/>
        <v>2.8853403957002648</v>
      </c>
      <c r="L88" s="56">
        <f t="shared" si="39"/>
        <v>3.0018373909049152</v>
      </c>
      <c r="M88" s="56">
        <f t="shared" si="41"/>
        <v>2.942826321467098</v>
      </c>
      <c r="N88" s="56"/>
      <c r="O88" s="56">
        <f t="shared" si="40"/>
        <v>5.7704194260485639</v>
      </c>
      <c r="P88" s="139">
        <f t="shared" si="40"/>
        <v>85.723486682808726</v>
      </c>
      <c r="Q88" s="433">
        <f t="shared" si="35"/>
        <v>13.855676919400292</v>
      </c>
    </row>
    <row r="89" spans="1:17" ht="20.100000000000001" customHeight="1">
      <c r="A89" s="9"/>
      <c r="B89" s="410" t="s">
        <v>25</v>
      </c>
      <c r="C89" s="92">
        <f t="shared" ref="C89:H89" si="42">(C51/C13)*10</f>
        <v>9.8721014316618465</v>
      </c>
      <c r="D89" s="117">
        <f t="shared" si="42"/>
        <v>11.299234556769386</v>
      </c>
      <c r="E89" s="56">
        <f t="shared" si="42"/>
        <v>10.682226074454713</v>
      </c>
      <c r="F89" s="56">
        <f t="shared" si="42"/>
        <v>10.760439944198939</v>
      </c>
      <c r="G89" s="56">
        <f t="shared" si="42"/>
        <v>12.902454852327061</v>
      </c>
      <c r="H89" s="56">
        <f t="shared" si="42"/>
        <v>15.579641959838815</v>
      </c>
      <c r="I89" s="56">
        <f>(I51/I13)*10</f>
        <v>14.166283891843641</v>
      </c>
      <c r="J89" s="56">
        <f t="shared" si="39"/>
        <v>15.791833671607169</v>
      </c>
      <c r="K89" s="56">
        <f t="shared" si="39"/>
        <v>17.063022623748779</v>
      </c>
      <c r="L89" s="56">
        <f t="shared" si="39"/>
        <v>14.116076041559431</v>
      </c>
      <c r="M89" s="56">
        <f t="shared" si="41"/>
        <v>14.965287937411532</v>
      </c>
      <c r="N89" s="56"/>
      <c r="O89" s="56">
        <f t="shared" si="40"/>
        <v>15.838750873582635</v>
      </c>
      <c r="P89" s="139">
        <f t="shared" si="40"/>
        <v>15.745943701081815</v>
      </c>
      <c r="Q89" s="433">
        <f t="shared" si="35"/>
        <v>-5.8595007422973019E-3</v>
      </c>
    </row>
    <row r="90" spans="1:17" ht="20.100000000000001" customHeight="1" thickBot="1">
      <c r="A90" s="9"/>
      <c r="B90" s="410" t="s">
        <v>78</v>
      </c>
      <c r="C90" s="292">
        <f>(C52/C14)*10</f>
        <v>1.494328922495274</v>
      </c>
      <c r="D90" s="9"/>
      <c r="E90" s="56">
        <f>(E52/E14)*10</f>
        <v>1.678333333333333</v>
      </c>
      <c r="F90" s="56"/>
      <c r="G90" s="56"/>
      <c r="H90" s="56">
        <f>(H52/H14)*10</f>
        <v>11.166666666666668</v>
      </c>
      <c r="I90" s="56">
        <f>(I52/I14)*10</f>
        <v>3.6485388039481323</v>
      </c>
      <c r="J90" s="56">
        <f t="shared" si="39"/>
        <v>6.0210124677558046</v>
      </c>
      <c r="K90" s="56">
        <f t="shared" si="39"/>
        <v>5.6957321820369451</v>
      </c>
      <c r="L90" s="56">
        <f t="shared" si="39"/>
        <v>3.9927733048792318</v>
      </c>
      <c r="M90" s="56">
        <f t="shared" si="41"/>
        <v>14.413835376532397</v>
      </c>
      <c r="N90" s="56"/>
      <c r="O90" s="56">
        <f t="shared" si="40"/>
        <v>1.7527170784677946</v>
      </c>
      <c r="P90" s="139">
        <f t="shared" si="40"/>
        <v>4.7861792242532326</v>
      </c>
      <c r="Q90" s="433">
        <f t="shared" si="35"/>
        <v>1.7307197967382484</v>
      </c>
    </row>
    <row r="91" spans="1:17" ht="20.100000000000001" customHeight="1" thickBot="1">
      <c r="A91" s="411" t="s">
        <v>162</v>
      </c>
      <c r="B91" s="411"/>
      <c r="C91" s="412"/>
      <c r="D91" s="413"/>
      <c r="E91" s="413"/>
      <c r="F91" s="413"/>
      <c r="G91" s="413"/>
      <c r="H91" s="413"/>
      <c r="I91" s="413"/>
      <c r="J91" s="413">
        <f t="shared" si="39"/>
        <v>5.8813519813519815</v>
      </c>
      <c r="K91" s="413">
        <f t="shared" si="39"/>
        <v>3.6561121954745901</v>
      </c>
      <c r="L91" s="413">
        <f t="shared" si="39"/>
        <v>3.3283722387592043</v>
      </c>
      <c r="M91" s="413">
        <f t="shared" si="41"/>
        <v>0.78507347889267887</v>
      </c>
      <c r="N91" s="413"/>
      <c r="O91" s="413">
        <f t="shared" si="40"/>
        <v>2.0505229469794446</v>
      </c>
      <c r="P91" s="414">
        <f t="shared" si="40"/>
        <v>2.4945702292746526</v>
      </c>
      <c r="Q91" s="433">
        <f t="shared" si="35"/>
        <v>0.21655318851677269</v>
      </c>
    </row>
    <row r="92" spans="1:17" ht="20.100000000000001" customHeight="1">
      <c r="A92" s="9"/>
      <c r="B92" s="410" t="s">
        <v>76</v>
      </c>
      <c r="C92" s="415"/>
      <c r="D92" s="56"/>
      <c r="E92" s="56"/>
      <c r="F92" s="56"/>
      <c r="G92" s="56"/>
      <c r="H92" s="56"/>
      <c r="I92" s="56"/>
      <c r="J92" s="56">
        <f t="shared" si="39"/>
        <v>13.488924687877567</v>
      </c>
      <c r="K92" s="56">
        <f t="shared" si="39"/>
        <v>4.3325183374083123</v>
      </c>
      <c r="L92" s="56">
        <f t="shared" si="39"/>
        <v>9.1487263763352509</v>
      </c>
      <c r="M92" s="56">
        <f t="shared" si="41"/>
        <v>0.78479436686520065</v>
      </c>
      <c r="N92" s="56"/>
      <c r="O92" s="56">
        <f t="shared" si="40"/>
        <v>2.0737322399259974</v>
      </c>
      <c r="P92" s="139">
        <f t="shared" si="40"/>
        <v>2.4735242774940196</v>
      </c>
      <c r="Q92" s="433">
        <f t="shared" si="35"/>
        <v>0.192788649311007</v>
      </c>
    </row>
    <row r="93" spans="1:17" ht="20.100000000000001" customHeight="1">
      <c r="A93" s="9"/>
      <c r="B93" s="410" t="s">
        <v>77</v>
      </c>
      <c r="C93" s="415"/>
      <c r="D93" s="56"/>
      <c r="E93" s="56"/>
      <c r="F93" s="56"/>
      <c r="G93" s="56"/>
      <c r="H93" s="56"/>
      <c r="I93" s="56"/>
      <c r="J93" s="56"/>
      <c r="K93" s="56">
        <f>(K55/K17)*10</f>
        <v>13.633333333333333</v>
      </c>
      <c r="L93" s="56"/>
      <c r="M93" s="56"/>
      <c r="N93" s="56"/>
      <c r="O93" s="56"/>
      <c r="P93" s="139">
        <f>(P55/P17)*10</f>
        <v>14.515695067264573</v>
      </c>
      <c r="Q93" s="433" t="e">
        <f t="shared" si="35"/>
        <v>#DIV/0!</v>
      </c>
    </row>
    <row r="94" spans="1:17" ht="20.100000000000001" customHeight="1">
      <c r="A94" s="9"/>
      <c r="B94" s="410" t="s">
        <v>23</v>
      </c>
      <c r="C94" s="415"/>
      <c r="D94" s="56"/>
      <c r="E94" s="56"/>
      <c r="F94" s="56"/>
      <c r="G94" s="56"/>
      <c r="H94" s="56"/>
      <c r="I94" s="56"/>
      <c r="J94" s="56">
        <f>(J56/J18)*10</f>
        <v>3.846123260437377</v>
      </c>
      <c r="K94" s="56">
        <f>(K56/K18)*10</f>
        <v>2.8668584343538113</v>
      </c>
      <c r="L94" s="56">
        <f>(L56/L18)*10</f>
        <v>1.1991341991341993</v>
      </c>
      <c r="M94" s="56"/>
      <c r="N94" s="56"/>
      <c r="O94" s="56">
        <f>(O56/O18)*10</f>
        <v>1.4616781946482218</v>
      </c>
      <c r="P94" s="139">
        <f>(P56/P18)*10</f>
        <v>2.4527063969382175</v>
      </c>
      <c r="Q94" s="433">
        <f t="shared" si="35"/>
        <v>0.67800710574908984</v>
      </c>
    </row>
    <row r="95" spans="1:17" ht="20.100000000000001" customHeight="1">
      <c r="A95" s="9"/>
      <c r="B95" s="410" t="s">
        <v>108</v>
      </c>
      <c r="C95" s="415"/>
      <c r="D95" s="56"/>
      <c r="E95" s="56"/>
      <c r="F95" s="56"/>
      <c r="G95" s="56"/>
      <c r="H95" s="56"/>
      <c r="I95" s="56"/>
      <c r="J95" s="56"/>
      <c r="K95" s="56">
        <f>(K57/K19)*10</f>
        <v>2.4446846138730596</v>
      </c>
      <c r="L95" s="56"/>
      <c r="M95" s="56">
        <f>(M57/M19)*10</f>
        <v>4.1851851851851851</v>
      </c>
      <c r="N95" s="56"/>
      <c r="O95" s="56"/>
      <c r="P95" s="139"/>
      <c r="Q95" s="433" t="e">
        <f t="shared" si="35"/>
        <v>#DIV/0!</v>
      </c>
    </row>
    <row r="96" spans="1:17" ht="20.100000000000001" customHeight="1">
      <c r="A96" s="9"/>
      <c r="B96" s="410" t="s">
        <v>161</v>
      </c>
      <c r="C96" s="415"/>
      <c r="D96" s="56"/>
      <c r="E96" s="56"/>
      <c r="F96" s="56"/>
      <c r="G96" s="56"/>
      <c r="H96" s="56"/>
      <c r="I96" s="56"/>
      <c r="J96" s="56"/>
      <c r="K96" s="56">
        <f>(K58/K20)*10</f>
        <v>2.6265151515151519</v>
      </c>
      <c r="L96" s="56"/>
      <c r="M96" s="56"/>
      <c r="N96" s="56"/>
      <c r="O96" s="56"/>
      <c r="P96" s="139"/>
      <c r="Q96" s="433" t="e">
        <f t="shared" si="35"/>
        <v>#DIV/0!</v>
      </c>
    </row>
    <row r="97" spans="1:17" ht="20.100000000000001" customHeight="1" thickBot="1">
      <c r="A97" s="9"/>
      <c r="B97" s="410" t="s">
        <v>24</v>
      </c>
      <c r="C97" s="415"/>
      <c r="D97" s="56"/>
      <c r="E97" s="56"/>
      <c r="F97" s="56"/>
      <c r="G97" s="56"/>
      <c r="H97" s="56"/>
      <c r="I97" s="56"/>
      <c r="J97" s="56">
        <f>(J59/J21)*10</f>
        <v>2.0368509212730319</v>
      </c>
      <c r="K97" s="56"/>
      <c r="L97" s="56">
        <f>(L59/L21)*10</f>
        <v>2.2351851851851854</v>
      </c>
      <c r="M97" s="56"/>
      <c r="N97" s="56"/>
      <c r="O97" s="56"/>
      <c r="P97" s="139"/>
      <c r="Q97" s="433" t="e">
        <f t="shared" si="35"/>
        <v>#DIV/0!</v>
      </c>
    </row>
    <row r="98" spans="1:17" ht="20.100000000000001" customHeight="1" thickBot="1">
      <c r="A98" s="55" t="s">
        <v>168</v>
      </c>
      <c r="B98" s="55"/>
      <c r="C98" s="54"/>
      <c r="D98" s="160">
        <f t="shared" ref="D98:I99" si="43">(D60/D22)*10</f>
        <v>0.67314037101939705</v>
      </c>
      <c r="E98" s="160">
        <f t="shared" si="43"/>
        <v>1.6231060606060608</v>
      </c>
      <c r="F98" s="160">
        <f t="shared" si="43"/>
        <v>1.634123647682769</v>
      </c>
      <c r="G98" s="160">
        <f t="shared" si="43"/>
        <v>2.7703725788761933</v>
      </c>
      <c r="H98" s="160">
        <f t="shared" si="43"/>
        <v>3.1453417087959155</v>
      </c>
      <c r="I98" s="160">
        <f t="shared" si="43"/>
        <v>2.3195724219842533</v>
      </c>
      <c r="J98" s="160">
        <f>(J60/J22)*10</f>
        <v>1.9027606822577807</v>
      </c>
      <c r="K98" s="160">
        <f>(K60/K22)*10</f>
        <v>5.734139613834075</v>
      </c>
      <c r="L98" s="160">
        <f>(L60/L22)*10</f>
        <v>8.8286002352545783</v>
      </c>
      <c r="M98" s="160">
        <f t="shared" ref="M98:P99" si="44">(M60/M22)*10</f>
        <v>1.0635906661728136</v>
      </c>
      <c r="N98" s="160"/>
      <c r="O98" s="160">
        <f t="shared" si="44"/>
        <v>2.6951002491398746</v>
      </c>
      <c r="P98" s="100">
        <f t="shared" si="44"/>
        <v>11.424625709860612</v>
      </c>
      <c r="Q98" s="433">
        <f t="shared" si="35"/>
        <v>3.2390355288292945</v>
      </c>
    </row>
    <row r="99" spans="1:17" ht="20.100000000000001" customHeight="1">
      <c r="A99" s="9"/>
      <c r="B99" s="410" t="s">
        <v>76</v>
      </c>
      <c r="C99" s="90"/>
      <c r="D99" s="87">
        <f t="shared" si="43"/>
        <v>1.5469179127250534</v>
      </c>
      <c r="E99" s="87">
        <f t="shared" si="43"/>
        <v>1.7807017543859651</v>
      </c>
      <c r="F99" s="87">
        <f t="shared" si="43"/>
        <v>2.0304658453864173</v>
      </c>
      <c r="G99" s="87">
        <f t="shared" si="43"/>
        <v>7.9468772433596548</v>
      </c>
      <c r="H99" s="87">
        <f t="shared" si="43"/>
        <v>9.4674588918059985</v>
      </c>
      <c r="I99" s="87">
        <f t="shared" si="43"/>
        <v>12.98667691519344</v>
      </c>
      <c r="J99" s="87">
        <f>(J61/J23)*10</f>
        <v>12.801664355062414</v>
      </c>
      <c r="K99" s="87">
        <f>(K61/K23)*10</f>
        <v>7.8144927536231865</v>
      </c>
      <c r="L99" s="87">
        <f>(L61/L23)*10</f>
        <v>24.355093966369932</v>
      </c>
      <c r="M99" s="87">
        <f t="shared" si="44"/>
        <v>22.688865210442195</v>
      </c>
      <c r="N99" s="87"/>
      <c r="O99" s="87">
        <f t="shared" si="44"/>
        <v>8.2290697674418603</v>
      </c>
      <c r="P99" s="91">
        <f t="shared" si="44"/>
        <v>11.581376070737775</v>
      </c>
      <c r="Q99" s="433">
        <f t="shared" si="35"/>
        <v>0.40737366409982861</v>
      </c>
    </row>
    <row r="100" spans="1:17" ht="20.100000000000001" customHeight="1">
      <c r="A100" s="9"/>
      <c r="B100" s="410" t="s">
        <v>77</v>
      </c>
      <c r="C100" s="92"/>
      <c r="D100" s="56"/>
      <c r="E100" s="56"/>
      <c r="F100" s="56"/>
      <c r="G100" s="56"/>
      <c r="H100" s="56">
        <f>(H62/H24)*10</f>
        <v>2.8327777777777778</v>
      </c>
      <c r="I100" s="56"/>
      <c r="J100" s="56">
        <f>(J62/J24)*10</f>
        <v>70.000000000000014</v>
      </c>
      <c r="K100" s="56"/>
      <c r="L100" s="56"/>
      <c r="M100" s="56"/>
      <c r="N100" s="56"/>
      <c r="O100" s="56"/>
      <c r="P100" s="93"/>
      <c r="Q100" s="433" t="e">
        <f t="shared" si="35"/>
        <v>#DIV/0!</v>
      </c>
    </row>
    <row r="101" spans="1:17" ht="20.100000000000001" customHeight="1">
      <c r="A101" s="9"/>
      <c r="B101" s="410" t="s">
        <v>23</v>
      </c>
      <c r="C101" s="92"/>
      <c r="D101" s="56">
        <f>(D63/D25)*10</f>
        <v>2.4318518518518517</v>
      </c>
      <c r="E101" s="56">
        <f>(E63/E25)*10</f>
        <v>1.5033333333333334</v>
      </c>
      <c r="F101" s="56"/>
      <c r="G101" s="56"/>
      <c r="H101" s="56">
        <f>(H63/H25)*10</f>
        <v>18.21290322580645</v>
      </c>
      <c r="I101" s="56">
        <f>(I63/I25)*10</f>
        <v>52.01063829787234</v>
      </c>
      <c r="J101" s="56">
        <f>(J63/J25)*10</f>
        <v>1.7537537537537538</v>
      </c>
      <c r="K101" s="56">
        <f>(K63/K25)*10</f>
        <v>30.606271777003478</v>
      </c>
      <c r="L101" s="56">
        <f>(L63/L25)*10</f>
        <v>8.384297520661157</v>
      </c>
      <c r="M101" s="56">
        <f>(M63/M25)*10</f>
        <v>46.038901601830673</v>
      </c>
      <c r="N101" s="56"/>
      <c r="O101" s="56">
        <f>(O63/O25)*10</f>
        <v>0.83054919908466818</v>
      </c>
      <c r="P101" s="93" t="e">
        <f>(P63/P25)*10</f>
        <v>#DIV/0!</v>
      </c>
      <c r="Q101" s="433" t="e">
        <f t="shared" si="35"/>
        <v>#DIV/0!</v>
      </c>
    </row>
    <row r="102" spans="1:17" ht="20.100000000000001" customHeight="1">
      <c r="A102" s="9"/>
      <c r="B102" s="410" t="s">
        <v>108</v>
      </c>
      <c r="C102" s="92"/>
      <c r="D102" s="56">
        <f>(D64/D26)*10</f>
        <v>0.47064595018085437</v>
      </c>
      <c r="E102" s="56"/>
      <c r="F102" s="56">
        <f>(F64/F26)*10</f>
        <v>0.58525075565973728</v>
      </c>
      <c r="G102" s="56"/>
      <c r="H102" s="56"/>
      <c r="I102" s="56"/>
      <c r="J102" s="56"/>
      <c r="K102" s="56"/>
      <c r="L102" s="56"/>
      <c r="M102" s="56">
        <f>(M64/M26)*10</f>
        <v>3.9629629629629628</v>
      </c>
      <c r="N102" s="56"/>
      <c r="O102" s="56" t="e">
        <f>(O64/O26)*10</f>
        <v>#DIV/0!</v>
      </c>
      <c r="P102" s="93"/>
      <c r="Q102" s="433" t="e">
        <f t="shared" si="35"/>
        <v>#DIV/0!</v>
      </c>
    </row>
    <row r="103" spans="1:17" ht="20.100000000000001" customHeight="1">
      <c r="A103" s="9"/>
      <c r="B103" s="410" t="s">
        <v>161</v>
      </c>
      <c r="C103" s="92"/>
      <c r="D103" s="56"/>
      <c r="E103" s="56"/>
      <c r="F103" s="56"/>
      <c r="G103" s="56">
        <f>(G65/G27)*10</f>
        <v>89.928571428571416</v>
      </c>
      <c r="H103" s="56">
        <f>(H65/H27)*10</f>
        <v>5.6586231369765798</v>
      </c>
      <c r="I103" s="56"/>
      <c r="J103" s="56"/>
      <c r="K103" s="56">
        <f t="shared" ref="K103:K114" si="45">(K65/K27)*10</f>
        <v>3.4951219512195126</v>
      </c>
      <c r="L103" s="56"/>
      <c r="M103" s="56">
        <f>(M65/M27)*10</f>
        <v>0.40900015191961286</v>
      </c>
      <c r="N103" s="56"/>
      <c r="O103" s="56">
        <f>(O65/O27)*10</f>
        <v>9.7237977805178808</v>
      </c>
      <c r="P103" s="93" t="e">
        <f>(P65/P27)*10</f>
        <v>#DIV/0!</v>
      </c>
      <c r="Q103" s="433" t="e">
        <f t="shared" si="35"/>
        <v>#DIV/0!</v>
      </c>
    </row>
    <row r="104" spans="1:17" ht="20.100000000000001" customHeight="1">
      <c r="A104" s="416"/>
      <c r="B104" s="410" t="s">
        <v>24</v>
      </c>
      <c r="C104" s="92"/>
      <c r="D104" s="56"/>
      <c r="E104" s="56"/>
      <c r="F104" s="56"/>
      <c r="G104" s="56"/>
      <c r="H104" s="56"/>
      <c r="I104" s="56"/>
      <c r="J104" s="56">
        <f t="shared" ref="J104:J114" si="46">(J66/J28)*10</f>
        <v>1.5329582747304267</v>
      </c>
      <c r="K104" s="56">
        <f t="shared" si="45"/>
        <v>1.7117117117117118</v>
      </c>
      <c r="L104" s="56">
        <f>(L66/L28)*10</f>
        <v>3.0261904761904761</v>
      </c>
      <c r="M104" s="56"/>
      <c r="N104" s="56"/>
      <c r="O104" s="56"/>
      <c r="P104" s="93"/>
      <c r="Q104" s="433" t="e">
        <f t="shared" si="35"/>
        <v>#DIV/0!</v>
      </c>
    </row>
    <row r="105" spans="1:17" ht="20.100000000000001" customHeight="1">
      <c r="A105" s="9"/>
      <c r="B105" s="410" t="s">
        <v>78</v>
      </c>
      <c r="C105" s="425"/>
      <c r="D105" s="426"/>
      <c r="E105" s="426"/>
      <c r="F105" s="426"/>
      <c r="G105" s="426">
        <f t="shared" ref="G105:I109" si="47">(G67/G29)*10</f>
        <v>2.4300044154109162</v>
      </c>
      <c r="H105" s="426">
        <f t="shared" si="47"/>
        <v>2.3511918666653124</v>
      </c>
      <c r="I105" s="426">
        <f t="shared" si="47"/>
        <v>1.3589743589743588</v>
      </c>
      <c r="J105" s="426">
        <f t="shared" si="46"/>
        <v>3.9333333333333331</v>
      </c>
      <c r="K105" s="426">
        <f t="shared" si="45"/>
        <v>2.9499999999999997</v>
      </c>
      <c r="L105" s="426"/>
      <c r="M105" s="426"/>
      <c r="N105" s="426"/>
      <c r="O105" s="426">
        <f t="shared" ref="O105:P114" si="48">(O67/O29)*10</f>
        <v>10.88</v>
      </c>
      <c r="P105" s="427">
        <f t="shared" si="48"/>
        <v>9.3999999999999986</v>
      </c>
      <c r="Q105" s="433">
        <f t="shared" si="35"/>
        <v>-0.13602941176470607</v>
      </c>
    </row>
    <row r="106" spans="1:17" ht="20.100000000000001" customHeight="1">
      <c r="A106" s="417" t="s">
        <v>163</v>
      </c>
      <c r="B106" s="417"/>
      <c r="C106" s="428">
        <f t="shared" ref="C106:F110" si="49">(C68/C30)*10</f>
        <v>6.7774244389666727</v>
      </c>
      <c r="D106" s="429">
        <f t="shared" si="49"/>
        <v>8.8039943279519033</v>
      </c>
      <c r="E106" s="429">
        <f t="shared" si="49"/>
        <v>9.5443049687379773</v>
      </c>
      <c r="F106" s="429">
        <f t="shared" si="49"/>
        <v>9.0963383844465824</v>
      </c>
      <c r="G106" s="429">
        <f t="shared" si="47"/>
        <v>10.081280363447302</v>
      </c>
      <c r="H106" s="430">
        <f t="shared" si="47"/>
        <v>12.987329511024807</v>
      </c>
      <c r="I106" s="429">
        <f t="shared" si="47"/>
        <v>13.264740224920601</v>
      </c>
      <c r="J106" s="429">
        <f t="shared" si="46"/>
        <v>8.0096993188489556</v>
      </c>
      <c r="K106" s="429">
        <f t="shared" si="45"/>
        <v>15.805381693415853</v>
      </c>
      <c r="L106" s="430">
        <f t="shared" ref="L106:M114" si="50">(L68/L30)*10</f>
        <v>12.620570543297587</v>
      </c>
      <c r="M106" s="429">
        <f t="shared" si="50"/>
        <v>7.3712143347904489</v>
      </c>
      <c r="N106" s="429"/>
      <c r="O106" s="429">
        <f t="shared" si="48"/>
        <v>10.827644342831826</v>
      </c>
      <c r="P106" s="418">
        <f t="shared" si="48"/>
        <v>14.442238422945863</v>
      </c>
      <c r="Q106" s="433">
        <f t="shared" si="35"/>
        <v>0.33383014492039437</v>
      </c>
    </row>
    <row r="107" spans="1:17" ht="20.100000000000001" customHeight="1">
      <c r="A107" s="9"/>
      <c r="B107" s="410" t="s">
        <v>76</v>
      </c>
      <c r="C107" s="52">
        <f t="shared" si="49"/>
        <v>2.7101236224434428</v>
      </c>
      <c r="D107" s="56">
        <f t="shared" si="49"/>
        <v>3.463027352250498</v>
      </c>
      <c r="E107" s="56">
        <f t="shared" si="49"/>
        <v>5.9667413900849109</v>
      </c>
      <c r="F107" s="56">
        <f t="shared" si="49"/>
        <v>5.2709727372174626</v>
      </c>
      <c r="G107" s="56">
        <f t="shared" si="47"/>
        <v>9.755836279925088</v>
      </c>
      <c r="H107" s="56">
        <f t="shared" si="47"/>
        <v>9.8447268496618374</v>
      </c>
      <c r="I107" s="56">
        <f t="shared" si="47"/>
        <v>13.305335292427127</v>
      </c>
      <c r="J107" s="56">
        <f t="shared" si="46"/>
        <v>13.674523336841965</v>
      </c>
      <c r="K107" s="56">
        <f t="shared" si="45"/>
        <v>14.258470516129588</v>
      </c>
      <c r="L107" s="56">
        <f t="shared" si="50"/>
        <v>13.896946803440706</v>
      </c>
      <c r="M107" s="56">
        <f t="shared" si="50"/>
        <v>4.7310174413096915</v>
      </c>
      <c r="N107" s="56"/>
      <c r="O107" s="56">
        <f t="shared" si="48"/>
        <v>8.8343601114041661</v>
      </c>
      <c r="P107" s="139">
        <f t="shared" si="48"/>
        <v>14.497569342472778</v>
      </c>
      <c r="Q107" s="433">
        <f t="shared" si="35"/>
        <v>0.64104351188469721</v>
      </c>
    </row>
    <row r="108" spans="1:17" ht="20.100000000000001" customHeight="1">
      <c r="A108" s="9"/>
      <c r="B108" s="410" t="s">
        <v>77</v>
      </c>
      <c r="C108" s="52">
        <f t="shared" si="49"/>
        <v>1.2094138575541038</v>
      </c>
      <c r="D108" s="56">
        <f t="shared" si="49"/>
        <v>1.0576297273526827</v>
      </c>
      <c r="E108" s="56">
        <f t="shared" si="49"/>
        <v>2.1884256876536861</v>
      </c>
      <c r="F108" s="56">
        <f t="shared" si="49"/>
        <v>2.1268232205367559</v>
      </c>
      <c r="G108" s="56">
        <f t="shared" si="47"/>
        <v>1.7915474379567478</v>
      </c>
      <c r="H108" s="56">
        <f t="shared" si="47"/>
        <v>1.7271830096320862</v>
      </c>
      <c r="I108" s="56">
        <f t="shared" si="47"/>
        <v>2.8104217097719451</v>
      </c>
      <c r="J108" s="56">
        <f t="shared" si="46"/>
        <v>3.6421231610852378</v>
      </c>
      <c r="K108" s="56">
        <f t="shared" si="45"/>
        <v>3.0744352636618317</v>
      </c>
      <c r="L108" s="56">
        <f t="shared" si="50"/>
        <v>3.0610358574276098</v>
      </c>
      <c r="M108" s="56">
        <f t="shared" si="50"/>
        <v>2.9583430439675324</v>
      </c>
      <c r="N108" s="56"/>
      <c r="O108" s="56">
        <f t="shared" si="48"/>
        <v>4.34405478315003</v>
      </c>
      <c r="P108" s="139">
        <f t="shared" si="48"/>
        <v>4.3015155100931732</v>
      </c>
      <c r="Q108" s="433">
        <f t="shared" si="35"/>
        <v>-9.7925268396385264E-3</v>
      </c>
    </row>
    <row r="109" spans="1:17" ht="20.100000000000001" customHeight="1">
      <c r="A109" s="9"/>
      <c r="B109" s="410" t="s">
        <v>23</v>
      </c>
      <c r="C109" s="52">
        <f t="shared" si="49"/>
        <v>5.8130242311276792</v>
      </c>
      <c r="D109" s="56">
        <f t="shared" si="49"/>
        <v>3.8294700185003805</v>
      </c>
      <c r="E109" s="56">
        <f t="shared" si="49"/>
        <v>2.4323828317710903</v>
      </c>
      <c r="F109" s="56">
        <f t="shared" si="49"/>
        <v>4.1211695763643021</v>
      </c>
      <c r="G109" s="56">
        <f t="shared" si="47"/>
        <v>1.9737748678823297</v>
      </c>
      <c r="H109" s="56">
        <f t="shared" si="47"/>
        <v>22.718001865478289</v>
      </c>
      <c r="I109" s="56">
        <f t="shared" si="47"/>
        <v>51.709454180154033</v>
      </c>
      <c r="J109" s="56">
        <f t="shared" si="46"/>
        <v>3.9379986046652711</v>
      </c>
      <c r="K109" s="56">
        <f t="shared" si="45"/>
        <v>40.923730729237306</v>
      </c>
      <c r="L109" s="56">
        <f t="shared" si="50"/>
        <v>32.995575673008204</v>
      </c>
      <c r="M109" s="56">
        <f t="shared" si="50"/>
        <v>12.838028982827559</v>
      </c>
      <c r="N109" s="56"/>
      <c r="O109" s="56">
        <f t="shared" si="48"/>
        <v>12.630294811698503</v>
      </c>
      <c r="P109" s="139">
        <f t="shared" si="48"/>
        <v>23.465888622035425</v>
      </c>
      <c r="Q109" s="433">
        <f t="shared" si="35"/>
        <v>0.85790505858190402</v>
      </c>
    </row>
    <row r="110" spans="1:17" ht="20.100000000000001" customHeight="1">
      <c r="A110" s="9"/>
      <c r="B110" s="410" t="s">
        <v>108</v>
      </c>
      <c r="C110" s="52">
        <f t="shared" si="49"/>
        <v>1.7683663980161191</v>
      </c>
      <c r="D110" s="56">
        <f t="shared" si="49"/>
        <v>0.5669988652622231</v>
      </c>
      <c r="E110" s="56">
        <f t="shared" si="49"/>
        <v>2.170867309117865</v>
      </c>
      <c r="F110" s="56">
        <f t="shared" si="49"/>
        <v>0.77405941818406643</v>
      </c>
      <c r="G110" s="56">
        <f>(G72/G34)*10</f>
        <v>3.4895369245308498</v>
      </c>
      <c r="H110" s="56">
        <f>(H72/H34)*10</f>
        <v>4.7597014925373129</v>
      </c>
      <c r="I110" s="56"/>
      <c r="J110" s="56">
        <f t="shared" si="46"/>
        <v>1.3118798244981211</v>
      </c>
      <c r="K110" s="56">
        <f t="shared" si="45"/>
        <v>2.6997314535078889</v>
      </c>
      <c r="L110" s="56">
        <f t="shared" si="50"/>
        <v>7.088709677419355</v>
      </c>
      <c r="M110" s="56">
        <f t="shared" si="50"/>
        <v>4.1407407407407408</v>
      </c>
      <c r="N110" s="56"/>
      <c r="O110" s="56">
        <f t="shared" si="48"/>
        <v>7.2032520325203242</v>
      </c>
      <c r="P110" s="139">
        <f t="shared" si="48"/>
        <v>7.1999541914796161</v>
      </c>
      <c r="Q110" s="433">
        <f t="shared" si="35"/>
        <v>-4.5782669075292647E-4</v>
      </c>
    </row>
    <row r="111" spans="1:17" ht="20.100000000000001" customHeight="1">
      <c r="A111" s="9"/>
      <c r="B111" s="410" t="s">
        <v>161</v>
      </c>
      <c r="C111" s="52">
        <f>(C73/C35)*10</f>
        <v>22.521400778210122</v>
      </c>
      <c r="D111" s="56"/>
      <c r="E111" s="56">
        <f>(E73/E35)*10</f>
        <v>3.1579719337191787</v>
      </c>
      <c r="F111" s="56">
        <f>(F73/F35)*10</f>
        <v>13.513513513513512</v>
      </c>
      <c r="G111" s="56">
        <f>(G73/G35)*10</f>
        <v>2.7527884781233825</v>
      </c>
      <c r="H111" s="56">
        <f>(H73/H35)*10</f>
        <v>4.8173644881983151</v>
      </c>
      <c r="I111" s="56">
        <f>(I73/I35)*10</f>
        <v>6.2122657169589237</v>
      </c>
      <c r="J111" s="56">
        <f t="shared" si="46"/>
        <v>6.9450595818359053</v>
      </c>
      <c r="K111" s="56">
        <f t="shared" si="45"/>
        <v>4.461543044384868</v>
      </c>
      <c r="L111" s="56">
        <f t="shared" si="50"/>
        <v>5.7751640178226848</v>
      </c>
      <c r="M111" s="56">
        <f t="shared" si="50"/>
        <v>2.0210202555736814</v>
      </c>
      <c r="N111" s="56"/>
      <c r="O111" s="56">
        <f t="shared" si="48"/>
        <v>4.4659951334230534</v>
      </c>
      <c r="P111" s="139">
        <f t="shared" si="48"/>
        <v>5.9149705375292694</v>
      </c>
      <c r="Q111" s="433">
        <f t="shared" si="35"/>
        <v>0.32444625684032463</v>
      </c>
    </row>
    <row r="112" spans="1:17" ht="20.100000000000001" customHeight="1">
      <c r="A112" s="9"/>
      <c r="B112" s="410" t="s">
        <v>24</v>
      </c>
      <c r="C112" s="52"/>
      <c r="D112" s="56"/>
      <c r="E112" s="56"/>
      <c r="F112" s="56"/>
      <c r="G112" s="56"/>
      <c r="H112" s="56"/>
      <c r="I112" s="56">
        <f>(I74/I36)*10</f>
        <v>2.6698412698412701</v>
      </c>
      <c r="J112" s="56">
        <f t="shared" si="46"/>
        <v>1.7007287705956906</v>
      </c>
      <c r="K112" s="56">
        <f t="shared" si="45"/>
        <v>2.6309945088468578</v>
      </c>
      <c r="L112" s="56">
        <f t="shared" si="50"/>
        <v>2.7807653339568232</v>
      </c>
      <c r="M112" s="56">
        <f t="shared" si="50"/>
        <v>2.942826321467098</v>
      </c>
      <c r="N112" s="56"/>
      <c r="O112" s="56">
        <f t="shared" si="48"/>
        <v>5.7704194260485639</v>
      </c>
      <c r="P112" s="139">
        <f t="shared" si="48"/>
        <v>85.723486682808726</v>
      </c>
      <c r="Q112" s="433">
        <f t="shared" si="35"/>
        <v>13.855676919400292</v>
      </c>
    </row>
    <row r="113" spans="1:17" ht="20.100000000000001" customHeight="1">
      <c r="A113" s="9"/>
      <c r="B113" s="410" t="s">
        <v>25</v>
      </c>
      <c r="C113" s="52">
        <f t="shared" ref="C113:H113" si="51">(C75/C37)*10</f>
        <v>9.8721014316618465</v>
      </c>
      <c r="D113" s="56">
        <f t="shared" si="51"/>
        <v>11.299234556769386</v>
      </c>
      <c r="E113" s="56">
        <f t="shared" si="51"/>
        <v>10.682226074454713</v>
      </c>
      <c r="F113" s="56">
        <f t="shared" si="51"/>
        <v>10.760439944198939</v>
      </c>
      <c r="G113" s="56">
        <f t="shared" si="51"/>
        <v>12.902454852327061</v>
      </c>
      <c r="H113" s="56">
        <f t="shared" si="51"/>
        <v>15.579641959838815</v>
      </c>
      <c r="I113" s="56">
        <f>(I75/I37)*10</f>
        <v>14.166283891843641</v>
      </c>
      <c r="J113" s="56">
        <f t="shared" si="46"/>
        <v>15.791833671607169</v>
      </c>
      <c r="K113" s="56">
        <f t="shared" si="45"/>
        <v>17.063022623748779</v>
      </c>
      <c r="L113" s="56">
        <f t="shared" si="50"/>
        <v>14.116076041559431</v>
      </c>
      <c r="M113" s="56">
        <f t="shared" si="50"/>
        <v>14.965287937411532</v>
      </c>
      <c r="N113" s="56"/>
      <c r="O113" s="56">
        <f t="shared" si="48"/>
        <v>15.838750873582635</v>
      </c>
      <c r="P113" s="139">
        <f t="shared" si="48"/>
        <v>15.745943701081815</v>
      </c>
      <c r="Q113" s="433">
        <f t="shared" si="35"/>
        <v>-5.8595007422973019E-3</v>
      </c>
    </row>
    <row r="114" spans="1:17" ht="20.100000000000001" customHeight="1" thickBot="1">
      <c r="A114" s="419"/>
      <c r="B114" s="420" t="s">
        <v>78</v>
      </c>
      <c r="C114" s="53">
        <f>(C76/C38)*10</f>
        <v>1.494328922495274</v>
      </c>
      <c r="D114" s="57"/>
      <c r="E114" s="57">
        <f>(E76/E38)*10</f>
        <v>1.678333333333333</v>
      </c>
      <c r="F114" s="57"/>
      <c r="G114" s="57">
        <f>(G76/G38)*10</f>
        <v>2.4300044154109162</v>
      </c>
      <c r="H114" s="57">
        <f>(H76/H38)*10</f>
        <v>2.3533401703847363</v>
      </c>
      <c r="I114" s="57">
        <f>(I76/I38)*10</f>
        <v>1.5806336774652903</v>
      </c>
      <c r="J114" s="57">
        <f t="shared" si="46"/>
        <v>6.0176521085953416</v>
      </c>
      <c r="K114" s="57">
        <f t="shared" si="45"/>
        <v>5.6879808031618317</v>
      </c>
      <c r="L114" s="57">
        <f t="shared" si="50"/>
        <v>3.9927733048792318</v>
      </c>
      <c r="M114" s="57">
        <f t="shared" si="50"/>
        <v>14.413835376532397</v>
      </c>
      <c r="N114" s="57"/>
      <c r="O114" s="57">
        <f t="shared" si="48"/>
        <v>1.7541368143030021</v>
      </c>
      <c r="P114" s="387">
        <f t="shared" si="48"/>
        <v>4.8350242611380683</v>
      </c>
      <c r="Q114" s="433">
        <f t="shared" si="35"/>
        <v>1.7563552749785041</v>
      </c>
    </row>
  </sheetData>
  <mergeCells count="11">
    <mergeCell ref="A79:B81"/>
    <mergeCell ref="C79:P80"/>
    <mergeCell ref="A3:B5"/>
    <mergeCell ref="C3:P4"/>
    <mergeCell ref="S3:Y4"/>
    <mergeCell ref="A41:B43"/>
    <mergeCell ref="C41:P42"/>
    <mergeCell ref="S41:Y42"/>
    <mergeCell ref="Q3:Q5"/>
    <mergeCell ref="Q41:Q43"/>
    <mergeCell ref="Q79:Q81"/>
  </mergeCells>
  <pageMargins left="0.31496062992125984" right="0.31496062992125984" top="0.35433070866141736" bottom="0.35433070866141736" header="0.31496062992125984" footer="0.31496062992125984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7056FF5-E9C7-4C16-B775-5CA483584A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Q6:Q38</xm:sqref>
        </x14:conditionalFormatting>
        <x14:conditionalFormatting xmlns:xm="http://schemas.microsoft.com/office/excel/2006/main">
          <x14:cfRule type="iconSet" priority="1" id="{1EFDBA2F-6132-4F0E-8BED-E30B65899E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Q44:Q76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6858-6A8A-42AB-81C9-440F4590466F}">
  <sheetPr>
    <pageSetUpPr fitToPage="1"/>
  </sheetPr>
  <dimension ref="A1:Y109"/>
  <sheetViews>
    <sheetView showGridLines="0" workbookViewId="0">
      <selection activeCell="O41" sqref="O41"/>
    </sheetView>
  </sheetViews>
  <sheetFormatPr defaultRowHeight="15"/>
  <cols>
    <col min="1" max="1" width="3.140625" customWidth="1"/>
    <col min="2" max="2" width="33.42578125" customWidth="1"/>
    <col min="3" max="3" width="9" customWidth="1"/>
    <col min="4" max="15" width="9.140625" customWidth="1"/>
    <col min="17" max="17" width="12.140625" customWidth="1"/>
    <col min="18" max="18" width="4.28515625" customWidth="1"/>
    <col min="19" max="20" width="9.140625" customWidth="1"/>
    <col min="25" max="25" width="9.140625" customWidth="1"/>
    <col min="26" max="26" width="1.85546875" customWidth="1"/>
    <col min="27" max="34" width="9.140625" customWidth="1"/>
    <col min="37" max="37" width="11" customWidth="1"/>
  </cols>
  <sheetData>
    <row r="1" spans="1:25" ht="15.75">
      <c r="A1" s="10" t="s">
        <v>114</v>
      </c>
      <c r="B1" s="10"/>
    </row>
    <row r="2" spans="1:25" ht="15.75" thickBot="1"/>
    <row r="3" spans="1:25" ht="8.25" customHeight="1">
      <c r="A3" s="542" t="s">
        <v>164</v>
      </c>
      <c r="B3" s="542"/>
      <c r="C3" s="552" t="s">
        <v>165</v>
      </c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4"/>
      <c r="Q3" s="562" t="s">
        <v>177</v>
      </c>
      <c r="S3" s="538" t="s">
        <v>116</v>
      </c>
      <c r="T3" s="531"/>
      <c r="U3" s="531"/>
      <c r="V3" s="531"/>
      <c r="W3" s="531"/>
      <c r="X3" s="531"/>
      <c r="Y3" s="539"/>
    </row>
    <row r="4" spans="1:25">
      <c r="A4" s="542"/>
      <c r="B4" s="542"/>
      <c r="C4" s="555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7"/>
      <c r="Q4" s="563"/>
      <c r="S4" s="540"/>
      <c r="T4" s="534"/>
      <c r="U4" s="534"/>
      <c r="V4" s="534"/>
      <c r="W4" s="534"/>
      <c r="X4" s="534"/>
      <c r="Y4" s="541"/>
    </row>
    <row r="5" spans="1:25" ht="19.5" customHeight="1">
      <c r="A5" s="544"/>
      <c r="B5" s="544"/>
      <c r="C5" s="394">
        <v>2010</v>
      </c>
      <c r="D5" s="395">
        <v>2011</v>
      </c>
      <c r="E5" s="395">
        <v>2012</v>
      </c>
      <c r="F5" s="395">
        <v>2013</v>
      </c>
      <c r="G5" s="395">
        <v>2014</v>
      </c>
      <c r="H5" s="396">
        <v>2015</v>
      </c>
      <c r="I5" s="395">
        <v>2016</v>
      </c>
      <c r="J5" s="395">
        <v>2017</v>
      </c>
      <c r="K5" s="395">
        <v>2018</v>
      </c>
      <c r="L5" s="396">
        <v>2019</v>
      </c>
      <c r="M5" s="395">
        <v>2020</v>
      </c>
      <c r="N5" s="395">
        <v>2021</v>
      </c>
      <c r="O5" s="395">
        <v>2022</v>
      </c>
      <c r="P5" s="434">
        <v>2023</v>
      </c>
      <c r="Q5" s="563"/>
      <c r="S5" s="65">
        <v>2010</v>
      </c>
      <c r="T5" s="62">
        <v>2015</v>
      </c>
      <c r="U5" s="62">
        <v>2019</v>
      </c>
      <c r="V5" s="62">
        <v>2020</v>
      </c>
      <c r="W5" s="62">
        <v>2021</v>
      </c>
      <c r="X5" s="62">
        <v>2022</v>
      </c>
      <c r="Y5" s="253">
        <v>2023</v>
      </c>
    </row>
    <row r="6" spans="1:25" ht="22.5" customHeight="1" thickBot="1">
      <c r="A6" s="401" t="s">
        <v>160</v>
      </c>
      <c r="B6" s="401"/>
      <c r="C6" s="402">
        <v>61154.79</v>
      </c>
      <c r="D6" s="403">
        <v>60919.479999999996</v>
      </c>
      <c r="E6" s="403">
        <v>60025.66</v>
      </c>
      <c r="F6" s="403">
        <v>53614.29</v>
      </c>
      <c r="G6" s="403">
        <v>63046.710000000006</v>
      </c>
      <c r="H6" s="403">
        <v>66139.959999999992</v>
      </c>
      <c r="I6" s="403">
        <v>65902.17</v>
      </c>
      <c r="J6" s="403">
        <v>66022.61</v>
      </c>
      <c r="K6" s="403">
        <v>65524.41</v>
      </c>
      <c r="L6" s="403">
        <v>71511.53</v>
      </c>
      <c r="M6" s="403">
        <v>57674.89</v>
      </c>
      <c r="N6" s="403">
        <v>79872.89</v>
      </c>
      <c r="O6" s="403">
        <v>71457.84</v>
      </c>
      <c r="P6" s="404">
        <v>71118.460000000006</v>
      </c>
      <c r="Q6" s="31">
        <f>(P6-O6)/O6</f>
        <v>-4.7493738965520109E-3</v>
      </c>
      <c r="S6" s="332">
        <f>C6/C28</f>
        <v>0.99244083836263164</v>
      </c>
      <c r="T6" s="333">
        <f>H6/H28</f>
        <v>0.99204682151845969</v>
      </c>
      <c r="U6" s="333">
        <f>L6/L28</f>
        <v>0.96843794072056955</v>
      </c>
      <c r="V6" s="333">
        <f>M6/M28</f>
        <v>0.96737536097384813</v>
      </c>
      <c r="W6" s="333"/>
      <c r="X6" s="333">
        <f>O6/O28</f>
        <v>0.97737070852080732</v>
      </c>
      <c r="Y6" s="334">
        <f>P6/P28</f>
        <v>0.98502990818884784</v>
      </c>
    </row>
    <row r="7" spans="1:25" ht="20.100000000000001" customHeight="1">
      <c r="B7" s="383" t="s">
        <v>76</v>
      </c>
      <c r="C7" s="25">
        <v>2885.72</v>
      </c>
      <c r="D7" s="26">
        <v>854.39999999999986</v>
      </c>
      <c r="E7" s="26">
        <v>470.25</v>
      </c>
      <c r="F7" s="26">
        <v>292.83</v>
      </c>
      <c r="G7" s="26">
        <v>670.61</v>
      </c>
      <c r="H7" s="26">
        <v>912.84000000000015</v>
      </c>
      <c r="I7" s="26">
        <v>1395.2399999999998</v>
      </c>
      <c r="J7" s="26">
        <v>944.2299999999999</v>
      </c>
      <c r="K7" s="26">
        <v>1149.54</v>
      </c>
      <c r="L7" s="26">
        <v>933.06000000000006</v>
      </c>
      <c r="M7" s="26">
        <v>524.18000000000006</v>
      </c>
      <c r="N7" s="26">
        <v>795.22000000000025</v>
      </c>
      <c r="O7" s="26">
        <v>1730.24</v>
      </c>
      <c r="P7" s="66">
        <v>1759.4699999999996</v>
      </c>
      <c r="Q7" s="211">
        <f t="shared" ref="Q7:Q36" si="0">(P7-O7)/O7</f>
        <v>1.689361013500992E-2</v>
      </c>
      <c r="S7" s="223">
        <f>C7/C6</f>
        <v>4.718714592920685E-2</v>
      </c>
      <c r="T7" s="217">
        <f>H7/H6</f>
        <v>1.3801641246834747E-2</v>
      </c>
      <c r="U7" s="217">
        <f>L7/L6</f>
        <v>1.30476861563443E-2</v>
      </c>
      <c r="V7" s="217">
        <f>M7/M6</f>
        <v>9.088530554631314E-3</v>
      </c>
      <c r="W7" s="217"/>
      <c r="X7" s="217">
        <f>O7/O6</f>
        <v>2.4213438301521568E-2</v>
      </c>
      <c r="Y7" s="222">
        <f>P7/P6</f>
        <v>2.4739990151642757E-2</v>
      </c>
    </row>
    <row r="8" spans="1:25" ht="20.100000000000001" customHeight="1">
      <c r="B8" s="383" t="s">
        <v>77</v>
      </c>
      <c r="C8" s="25">
        <v>1989.8600000000001</v>
      </c>
      <c r="D8" s="26">
        <v>1560.6100000000001</v>
      </c>
      <c r="E8" s="26">
        <v>1544.35</v>
      </c>
      <c r="F8" s="26">
        <v>297.88</v>
      </c>
      <c r="G8" s="26">
        <v>2239.83</v>
      </c>
      <c r="H8" s="26">
        <v>4763.9500000000007</v>
      </c>
      <c r="I8" s="26">
        <v>2498.6400000000003</v>
      </c>
      <c r="J8" s="26">
        <v>3057.65</v>
      </c>
      <c r="K8" s="26">
        <v>5470.2</v>
      </c>
      <c r="L8" s="26">
        <v>9149.5299999999988</v>
      </c>
      <c r="M8" s="26">
        <v>291.52</v>
      </c>
      <c r="N8" s="26">
        <v>513.29999999999995</v>
      </c>
      <c r="O8" s="26">
        <v>447.66</v>
      </c>
      <c r="P8" s="66">
        <v>484.35</v>
      </c>
      <c r="Q8" s="211">
        <f t="shared" si="0"/>
        <v>8.1959522852164582E-2</v>
      </c>
      <c r="S8" s="223">
        <f>C8/C6</f>
        <v>3.2538089003330731E-2</v>
      </c>
      <c r="T8" s="217">
        <f>H8/H6</f>
        <v>7.2028316920663416E-2</v>
      </c>
      <c r="U8" s="217">
        <f>L8/L6</f>
        <v>0.12794482232445592</v>
      </c>
      <c r="V8" s="217">
        <f>M8/M6</f>
        <v>5.0545393324547298E-3</v>
      </c>
      <c r="W8" s="217"/>
      <c r="X8" s="217">
        <f>O8/O6</f>
        <v>6.2646729875966032E-3</v>
      </c>
      <c r="Y8" s="222">
        <f>P8/P6</f>
        <v>6.8104680556918696E-3</v>
      </c>
    </row>
    <row r="9" spans="1:25" ht="20.100000000000001" customHeight="1">
      <c r="B9" s="383" t="s">
        <v>23</v>
      </c>
      <c r="C9" s="25">
        <v>172.12</v>
      </c>
      <c r="D9" s="26">
        <v>53.55</v>
      </c>
      <c r="E9" s="26">
        <v>3278.85</v>
      </c>
      <c r="F9" s="26">
        <v>3934.4700000000003</v>
      </c>
      <c r="G9" s="26">
        <v>33.57</v>
      </c>
      <c r="H9" s="26">
        <v>111.92</v>
      </c>
      <c r="I9" s="26">
        <v>25.509999999999998</v>
      </c>
      <c r="J9" s="26">
        <v>127.34</v>
      </c>
      <c r="K9" s="26">
        <v>370.01</v>
      </c>
      <c r="L9" s="26">
        <v>12.68</v>
      </c>
      <c r="M9" s="26">
        <v>2.2599999999999998</v>
      </c>
      <c r="N9" s="26">
        <v>349.76000000000005</v>
      </c>
      <c r="O9" s="26">
        <v>2.6799999999999997</v>
      </c>
      <c r="P9" s="66">
        <v>55.31</v>
      </c>
      <c r="Q9" s="211">
        <f t="shared" si="0"/>
        <v>19.638059701492541</v>
      </c>
      <c r="S9" s="223">
        <f>C9/C6</f>
        <v>2.8144974416558378E-3</v>
      </c>
      <c r="T9" s="217">
        <f>H9/H6</f>
        <v>1.6921691515991242E-3</v>
      </c>
      <c r="U9" s="217">
        <f>L9/L6</f>
        <v>1.7731406389990536E-4</v>
      </c>
      <c r="V9" s="217">
        <f>M9/M6</f>
        <v>3.9185163595457221E-5</v>
      </c>
      <c r="W9" s="217"/>
      <c r="X9" s="217">
        <f>O9/O6</f>
        <v>3.7504632101949903E-5</v>
      </c>
      <c r="Y9" s="222">
        <f>P9/P6</f>
        <v>7.777165028601575E-4</v>
      </c>
    </row>
    <row r="10" spans="1:25" ht="20.100000000000001" customHeight="1">
      <c r="B10" s="383" t="s">
        <v>108</v>
      </c>
      <c r="C10" s="25">
        <v>3.34</v>
      </c>
      <c r="D10" s="26">
        <v>5.71</v>
      </c>
      <c r="E10" s="26">
        <v>5.84</v>
      </c>
      <c r="F10" s="26">
        <v>27.11</v>
      </c>
      <c r="G10" s="26">
        <v>18.350000000000001</v>
      </c>
      <c r="H10" s="26">
        <v>67.41</v>
      </c>
      <c r="I10" s="26">
        <v>33.5</v>
      </c>
      <c r="J10" s="26">
        <v>30.54</v>
      </c>
      <c r="K10" s="26">
        <v>71.010000000000005</v>
      </c>
      <c r="L10" s="26">
        <v>25.84</v>
      </c>
      <c r="M10" s="26">
        <v>44.55</v>
      </c>
      <c r="N10" s="26">
        <v>225.91000000000003</v>
      </c>
      <c r="O10" s="26">
        <v>303.77</v>
      </c>
      <c r="P10" s="66">
        <v>278.03000000000003</v>
      </c>
      <c r="Q10" s="211">
        <f t="shared" si="0"/>
        <v>-8.4735161470849502E-2</v>
      </c>
      <c r="S10" s="223">
        <f>C10/C6</f>
        <v>5.4615509267548784E-5</v>
      </c>
      <c r="T10" s="217">
        <f>H10/H6</f>
        <v>1.0192023097685575E-3</v>
      </c>
      <c r="U10" s="217">
        <f>L10/L6</f>
        <v>3.6134033211147908E-4</v>
      </c>
      <c r="V10" s="217">
        <f>M10/M6</f>
        <v>7.724332027334599E-4</v>
      </c>
      <c r="W10" s="217"/>
      <c r="X10" s="217">
        <f>O10/O6</f>
        <v>4.2510380946303439E-3</v>
      </c>
      <c r="Y10" s="222">
        <f>P10/P6</f>
        <v>3.909392863681244E-3</v>
      </c>
    </row>
    <row r="11" spans="1:25" ht="20.100000000000001" customHeight="1">
      <c r="B11" s="383" t="s">
        <v>161</v>
      </c>
      <c r="C11" s="25">
        <v>100.94</v>
      </c>
      <c r="D11" s="26">
        <v>214.42000000000002</v>
      </c>
      <c r="E11" s="26">
        <v>82.84</v>
      </c>
      <c r="F11" s="26">
        <v>8.15</v>
      </c>
      <c r="G11" s="26">
        <v>7.16</v>
      </c>
      <c r="H11" s="26">
        <v>13.87</v>
      </c>
      <c r="I11" s="26">
        <v>304.21000000000004</v>
      </c>
      <c r="J11" s="26">
        <v>465.87</v>
      </c>
      <c r="K11" s="26">
        <v>110.36999999999999</v>
      </c>
      <c r="L11" s="26">
        <v>202.78</v>
      </c>
      <c r="M11" s="26">
        <v>8.5400000000000009</v>
      </c>
      <c r="N11" s="26">
        <v>115.82000000000001</v>
      </c>
      <c r="O11" s="26">
        <v>48.74</v>
      </c>
      <c r="P11" s="66">
        <v>498.47999999999996</v>
      </c>
      <c r="Q11" s="211">
        <f t="shared" si="0"/>
        <v>9.2273286828067285</v>
      </c>
      <c r="S11" s="223">
        <f>C12/C6</f>
        <v>0</v>
      </c>
      <c r="T11" s="217">
        <f>H11/H6</f>
        <v>2.0970680962008445E-4</v>
      </c>
      <c r="U11" s="217">
        <f>L12/L6</f>
        <v>3.9294362741225085E-5</v>
      </c>
      <c r="V11" s="217">
        <f>M12/M6</f>
        <v>2.1066360074548907E-4</v>
      </c>
      <c r="W11" s="217"/>
      <c r="X11" s="217">
        <f>O12/O6</f>
        <v>3.453784777149715E-4</v>
      </c>
      <c r="Y11" s="222">
        <f>P12/P6</f>
        <v>2.9696931007786162E-4</v>
      </c>
    </row>
    <row r="12" spans="1:25" ht="20.100000000000001" customHeight="1">
      <c r="B12" s="383" t="s">
        <v>24</v>
      </c>
      <c r="C12" s="25"/>
      <c r="D12" s="26">
        <v>12.13</v>
      </c>
      <c r="E12" s="26"/>
      <c r="F12" s="26">
        <v>1.1000000000000001</v>
      </c>
      <c r="G12" s="26">
        <v>0.65</v>
      </c>
      <c r="H12" s="26">
        <v>21.56</v>
      </c>
      <c r="I12" s="26">
        <v>16.5</v>
      </c>
      <c r="J12" s="26">
        <v>28.74</v>
      </c>
      <c r="K12" s="26">
        <v>30.64</v>
      </c>
      <c r="L12" s="26">
        <v>2.81</v>
      </c>
      <c r="M12" s="26">
        <v>12.15</v>
      </c>
      <c r="N12" s="26">
        <v>14.19</v>
      </c>
      <c r="O12" s="26">
        <v>24.68</v>
      </c>
      <c r="P12" s="66">
        <v>21.12</v>
      </c>
      <c r="Q12" s="211">
        <f t="shared" si="0"/>
        <v>-0.1442463533225283</v>
      </c>
      <c r="S12" s="223">
        <f>C13/C6</f>
        <v>0.83347322425602322</v>
      </c>
      <c r="T12" s="217">
        <f>H13/H6</f>
        <v>0.45551766284708972</v>
      </c>
      <c r="U12" s="217">
        <f>L13/L6</f>
        <v>0.32916580025626641</v>
      </c>
      <c r="V12" s="217">
        <f>M13/M6</f>
        <v>0.32864822108893488</v>
      </c>
      <c r="W12" s="217"/>
      <c r="X12" s="217">
        <f>O13/O6</f>
        <v>0.37822203973699742</v>
      </c>
      <c r="Y12" s="222">
        <f>P13/P6</f>
        <v>0.33949680575198055</v>
      </c>
    </row>
    <row r="13" spans="1:25" ht="20.100000000000001" customHeight="1">
      <c r="B13" s="383" t="s">
        <v>25</v>
      </c>
      <c r="C13" s="25">
        <v>50970.880000000005</v>
      </c>
      <c r="D13" s="26">
        <v>42704.95</v>
      </c>
      <c r="E13" s="26">
        <v>37077.01</v>
      </c>
      <c r="F13" s="26">
        <v>30159.81</v>
      </c>
      <c r="G13" s="26">
        <v>35276.170000000006</v>
      </c>
      <c r="H13" s="26">
        <v>30127.919999999998</v>
      </c>
      <c r="I13" s="26">
        <v>29221.410000000003</v>
      </c>
      <c r="J13" s="26">
        <v>26921.370000000003</v>
      </c>
      <c r="K13" s="26">
        <v>22072.39</v>
      </c>
      <c r="L13" s="26">
        <v>23539.15</v>
      </c>
      <c r="M13" s="26">
        <v>18954.75</v>
      </c>
      <c r="N13" s="26">
        <v>24044.489999999998</v>
      </c>
      <c r="O13" s="26">
        <v>27026.93</v>
      </c>
      <c r="P13" s="66">
        <v>24144.49</v>
      </c>
      <c r="Q13" s="211">
        <f t="shared" si="0"/>
        <v>-0.10665066287587968</v>
      </c>
      <c r="S13" s="223">
        <f>C14/C6</f>
        <v>8.2281862140316409E-2</v>
      </c>
      <c r="T13" s="217">
        <f>H14/H6</f>
        <v>0.45540532531316924</v>
      </c>
      <c r="U13" s="217">
        <f>L14/L6</f>
        <v>0.52642811585768057</v>
      </c>
      <c r="V13" s="217">
        <f>M14/M6</f>
        <v>0.65603835568650415</v>
      </c>
      <c r="W13" s="217"/>
      <c r="X13" s="217">
        <f>O14/O6</f>
        <v>0.5859838472587473</v>
      </c>
      <c r="Y13" s="222">
        <f>P14/P6</f>
        <v>0.61695950671597788</v>
      </c>
    </row>
    <row r="14" spans="1:25" ht="20.100000000000001" customHeight="1" thickBot="1">
      <c r="B14" s="383" t="s">
        <v>78</v>
      </c>
      <c r="C14" s="25">
        <v>5031.93</v>
      </c>
      <c r="D14" s="26">
        <v>15513.710000000001</v>
      </c>
      <c r="E14" s="26">
        <v>17566.52</v>
      </c>
      <c r="F14" s="26">
        <v>18892.940000000002</v>
      </c>
      <c r="G14" s="26">
        <v>24800.37</v>
      </c>
      <c r="H14" s="26">
        <v>30120.489999999998</v>
      </c>
      <c r="I14" s="26">
        <v>32407.16</v>
      </c>
      <c r="J14" s="26">
        <v>34446.869999999995</v>
      </c>
      <c r="K14" s="26">
        <v>36250.250000000007</v>
      </c>
      <c r="L14" s="26">
        <v>37645.68</v>
      </c>
      <c r="M14" s="26">
        <v>37836.94</v>
      </c>
      <c r="N14" s="26">
        <v>53814.2</v>
      </c>
      <c r="O14" s="26">
        <v>41873.14</v>
      </c>
      <c r="P14" s="66">
        <v>43877.210000000006</v>
      </c>
      <c r="Q14" s="211">
        <f t="shared" si="0"/>
        <v>4.7860513923723105E-2</v>
      </c>
      <c r="S14" s="223">
        <f>C15/C28</f>
        <v>0</v>
      </c>
      <c r="T14" s="217">
        <f>H15/H28</f>
        <v>0</v>
      </c>
      <c r="U14" s="217">
        <f>L15/L28</f>
        <v>3.6144672946910802E-4</v>
      </c>
      <c r="V14" s="217">
        <f>M15/M28</f>
        <v>1.4776927932033508E-4</v>
      </c>
      <c r="W14" s="217"/>
      <c r="X14" s="217">
        <f>O15/O28</f>
        <v>6.9755685498695699E-6</v>
      </c>
      <c r="Y14" s="222">
        <f>P15/P28</f>
        <v>1.9584680126355812E-4</v>
      </c>
    </row>
    <row r="15" spans="1:25" s="2" customFormat="1" ht="20.100000000000001" customHeight="1" thickBot="1">
      <c r="A15" s="384" t="s">
        <v>162</v>
      </c>
      <c r="B15" s="384"/>
      <c r="C15" s="392"/>
      <c r="D15" s="389"/>
      <c r="E15" s="389"/>
      <c r="F15" s="389"/>
      <c r="G15" s="389"/>
      <c r="H15" s="389"/>
      <c r="I15" s="389"/>
      <c r="J15" s="389">
        <v>45.830000000000005</v>
      </c>
      <c r="K15" s="389">
        <v>102.86</v>
      </c>
      <c r="L15" s="389">
        <v>26.69</v>
      </c>
      <c r="M15" s="389">
        <v>8.8099999999999987</v>
      </c>
      <c r="N15" s="389">
        <v>2.2999999999999998</v>
      </c>
      <c r="O15" s="389">
        <v>0.51</v>
      </c>
      <c r="P15" s="390">
        <v>14.14</v>
      </c>
      <c r="Q15" s="28">
        <f t="shared" si="0"/>
        <v>26.725490196078432</v>
      </c>
      <c r="S15" s="296">
        <f>C15/C28</f>
        <v>0</v>
      </c>
      <c r="T15" s="214">
        <f>H15/H28</f>
        <v>0</v>
      </c>
      <c r="U15" s="214">
        <f>L15/L28</f>
        <v>3.6144672946910802E-4</v>
      </c>
      <c r="V15" s="214">
        <f>M15/M28</f>
        <v>1.4776927932033508E-4</v>
      </c>
      <c r="W15" s="214"/>
      <c r="X15" s="214">
        <f>O15/O28</f>
        <v>6.9755685498695699E-6</v>
      </c>
      <c r="Y15" s="215">
        <f>P15/P28</f>
        <v>1.9584680126355812E-4</v>
      </c>
    </row>
    <row r="16" spans="1:25" ht="20.100000000000001" customHeight="1">
      <c r="B16" s="383" t="s">
        <v>76</v>
      </c>
      <c r="C16" s="393"/>
      <c r="D16" s="26"/>
      <c r="E16" s="26"/>
      <c r="F16" s="26"/>
      <c r="G16" s="26"/>
      <c r="H16" s="26"/>
      <c r="I16" s="26"/>
      <c r="J16" s="26">
        <v>45.77</v>
      </c>
      <c r="K16" s="26">
        <v>102.56</v>
      </c>
      <c r="L16" s="26">
        <v>1.34</v>
      </c>
      <c r="M16" s="26">
        <v>0.26</v>
      </c>
      <c r="N16" s="26">
        <v>0.6</v>
      </c>
      <c r="O16" s="26">
        <v>0.3</v>
      </c>
      <c r="P16" s="66">
        <v>0.45</v>
      </c>
      <c r="Q16" s="211">
        <f t="shared" si="0"/>
        <v>0.50000000000000011</v>
      </c>
      <c r="S16" s="223"/>
      <c r="T16" s="217"/>
      <c r="U16" s="217">
        <f>L16/L15</f>
        <v>5.0206069689022109E-2</v>
      </c>
      <c r="V16" s="217">
        <f>M16/M15</f>
        <v>2.9511918274687861E-2</v>
      </c>
      <c r="W16" s="217"/>
      <c r="X16" s="217">
        <f>O16/O15</f>
        <v>0.58823529411764708</v>
      </c>
      <c r="Y16" s="222">
        <f>P16/P15</f>
        <v>3.1824611032531827E-2</v>
      </c>
    </row>
    <row r="17" spans="1:25" ht="20.100000000000001" customHeight="1">
      <c r="B17" s="383" t="s">
        <v>77</v>
      </c>
      <c r="C17" s="393"/>
      <c r="D17" s="26"/>
      <c r="E17" s="26"/>
      <c r="F17" s="26"/>
      <c r="G17" s="26"/>
      <c r="H17" s="26"/>
      <c r="I17" s="26"/>
      <c r="J17" s="26">
        <v>0.06</v>
      </c>
      <c r="K17" s="26">
        <v>0.3</v>
      </c>
      <c r="L17" s="26">
        <v>25.35</v>
      </c>
      <c r="M17" s="26">
        <v>1.5</v>
      </c>
      <c r="N17" s="26">
        <v>1.05</v>
      </c>
      <c r="O17" s="26">
        <v>0.21</v>
      </c>
      <c r="P17" s="66">
        <v>1.27</v>
      </c>
      <c r="Q17" s="211">
        <f t="shared" si="0"/>
        <v>5.0476190476190483</v>
      </c>
      <c r="S17" s="223"/>
      <c r="T17" s="217"/>
      <c r="U17" s="217">
        <f>L17/L15</f>
        <v>0.94979393031097792</v>
      </c>
      <c r="V17" s="217">
        <f>M17/M15</f>
        <v>0.17026106696935303</v>
      </c>
      <c r="W17" s="217"/>
      <c r="X17" s="217">
        <f>O17/O15</f>
        <v>0.41176470588235292</v>
      </c>
      <c r="Y17" s="222">
        <f>P17/P15</f>
        <v>8.9816124469589809E-2</v>
      </c>
    </row>
    <row r="18" spans="1:25" ht="20.100000000000001" customHeight="1">
      <c r="B18" s="383" t="s">
        <v>108</v>
      </c>
      <c r="C18" s="393"/>
      <c r="D18" s="26"/>
      <c r="E18" s="26"/>
      <c r="F18" s="26"/>
      <c r="G18" s="26"/>
      <c r="H18" s="26"/>
      <c r="I18" s="26"/>
      <c r="J18" s="26"/>
      <c r="K18" s="26"/>
      <c r="L18" s="26"/>
      <c r="M18" s="26">
        <v>0.45</v>
      </c>
      <c r="N18" s="26">
        <v>0.32</v>
      </c>
      <c r="O18" s="26"/>
      <c r="P18" s="66"/>
      <c r="Q18" s="211" t="e">
        <f t="shared" si="0"/>
        <v>#DIV/0!</v>
      </c>
      <c r="S18" s="223"/>
      <c r="T18" s="217"/>
      <c r="U18" s="217">
        <f>L18/L15</f>
        <v>0</v>
      </c>
      <c r="V18" s="217">
        <f>M18/M15</f>
        <v>5.1078320090805908E-2</v>
      </c>
      <c r="W18" s="217"/>
      <c r="X18" s="217">
        <f>O18/O15</f>
        <v>0</v>
      </c>
      <c r="Y18" s="222">
        <f>P18/P15</f>
        <v>0</v>
      </c>
    </row>
    <row r="19" spans="1:25" ht="20.100000000000001" customHeight="1">
      <c r="B19" s="383" t="s">
        <v>161</v>
      </c>
      <c r="C19" s="393"/>
      <c r="D19" s="26"/>
      <c r="E19" s="26"/>
      <c r="F19" s="26"/>
      <c r="G19" s="26"/>
      <c r="H19" s="26"/>
      <c r="I19" s="26"/>
      <c r="J19" s="26"/>
      <c r="K19" s="26"/>
      <c r="L19" s="26"/>
      <c r="M19" s="26">
        <v>6.6</v>
      </c>
      <c r="N19" s="26">
        <v>0.33</v>
      </c>
      <c r="O19" s="26"/>
      <c r="P19" s="66"/>
      <c r="Q19" s="211" t="e">
        <f t="shared" si="0"/>
        <v>#DIV/0!</v>
      </c>
      <c r="S19" s="223"/>
      <c r="T19" s="217"/>
      <c r="U19" s="217">
        <f>L19/L15</f>
        <v>0</v>
      </c>
      <c r="V19" s="217">
        <f>M19/M15</f>
        <v>0.74914869466515333</v>
      </c>
      <c r="W19" s="217"/>
      <c r="X19" s="217">
        <f>O19/O15</f>
        <v>0</v>
      </c>
      <c r="Y19" s="222">
        <f>P19/P15</f>
        <v>0</v>
      </c>
    </row>
    <row r="20" spans="1:25" ht="20.100000000000001" customHeight="1" thickBot="1">
      <c r="B20" s="383" t="s">
        <v>24</v>
      </c>
      <c r="C20" s="39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66">
        <v>12.42</v>
      </c>
      <c r="Q20" s="211"/>
      <c r="S20" s="223"/>
      <c r="T20" s="217"/>
      <c r="U20" s="217"/>
      <c r="V20" s="217"/>
      <c r="W20" s="217"/>
      <c r="X20" s="217"/>
      <c r="Y20" s="222"/>
    </row>
    <row r="21" spans="1:25" s="2" customFormat="1" ht="20.100000000000001" customHeight="1" thickBot="1">
      <c r="A21" s="43" t="s">
        <v>168</v>
      </c>
      <c r="B21" s="43"/>
      <c r="C21" s="132">
        <v>465.79999999999995</v>
      </c>
      <c r="D21" s="138">
        <v>4441.1900000000005</v>
      </c>
      <c r="E21" s="138">
        <v>1970.3400000000001</v>
      </c>
      <c r="F21" s="138">
        <v>2559.5700000000002</v>
      </c>
      <c r="G21" s="138">
        <v>5714.8899999999994</v>
      </c>
      <c r="H21" s="138">
        <v>530.24</v>
      </c>
      <c r="I21" s="138">
        <v>1883.0799999999997</v>
      </c>
      <c r="J21" s="138">
        <v>2039.8999999999999</v>
      </c>
      <c r="K21" s="138">
        <v>8.51</v>
      </c>
      <c r="L21" s="138">
        <v>2303.92</v>
      </c>
      <c r="M21" s="138">
        <v>1936.27</v>
      </c>
      <c r="N21" s="138">
        <v>2628.6000000000004</v>
      </c>
      <c r="O21" s="138">
        <v>1653.97</v>
      </c>
      <c r="P21" s="163">
        <v>1066.69</v>
      </c>
      <c r="Q21" s="28">
        <f t="shared" si="0"/>
        <v>-0.3550729457003452</v>
      </c>
      <c r="S21" s="296">
        <f>C21/C28</f>
        <v>7.5591616373682875E-3</v>
      </c>
      <c r="T21" s="214">
        <f>H21/H28</f>
        <v>7.9531784815404811E-3</v>
      </c>
      <c r="U21" s="214">
        <f>L21/L28</f>
        <v>3.1200612549961312E-2</v>
      </c>
      <c r="V21" s="214">
        <f>M21/M28</f>
        <v>3.247686974683147E-2</v>
      </c>
      <c r="W21" s="214"/>
      <c r="X21" s="214">
        <f>O21/O28</f>
        <v>2.262231591064269E-2</v>
      </c>
      <c r="Y21" s="215">
        <f>P21/P28</f>
        <v>1.47742450098886E-2</v>
      </c>
    </row>
    <row r="22" spans="1:25" ht="20.100000000000001" customHeight="1">
      <c r="B22" s="383" t="s">
        <v>76</v>
      </c>
      <c r="C22" s="25">
        <v>90.55</v>
      </c>
      <c r="D22" s="26">
        <v>0.24</v>
      </c>
      <c r="E22" s="26">
        <v>44.89</v>
      </c>
      <c r="F22" s="26">
        <v>0.03</v>
      </c>
      <c r="G22" s="26">
        <v>90.51</v>
      </c>
      <c r="H22" s="26">
        <v>30.81</v>
      </c>
      <c r="I22" s="26">
        <v>53.580000000000005</v>
      </c>
      <c r="J22" s="26"/>
      <c r="K22" s="26">
        <v>1.62</v>
      </c>
      <c r="L22" s="26">
        <v>0.09</v>
      </c>
      <c r="M22" s="26"/>
      <c r="N22" s="26">
        <v>0.03</v>
      </c>
      <c r="O22" s="26"/>
      <c r="P22" s="66"/>
      <c r="Q22" s="211" t="e">
        <f t="shared" si="0"/>
        <v>#DIV/0!</v>
      </c>
      <c r="S22" s="223">
        <f>C22/C21</f>
        <v>0.19439673679690855</v>
      </c>
      <c r="T22" s="217">
        <f>H22/H21</f>
        <v>5.8105763427881714E-2</v>
      </c>
      <c r="U22" s="217">
        <f>L22/L21</f>
        <v>3.9063856383902217E-5</v>
      </c>
      <c r="V22" s="217">
        <f>M22/M21</f>
        <v>0</v>
      </c>
      <c r="W22" s="217"/>
      <c r="X22" s="217">
        <f>O22/O21</f>
        <v>0</v>
      </c>
      <c r="Y22" s="222">
        <f>P22/P21</f>
        <v>0</v>
      </c>
    </row>
    <row r="23" spans="1:25" ht="20.100000000000001" customHeight="1">
      <c r="B23" s="383" t="s">
        <v>77</v>
      </c>
      <c r="C23" s="25">
        <v>21.72</v>
      </c>
      <c r="D23" s="26"/>
      <c r="E23" s="26">
        <v>36.83</v>
      </c>
      <c r="F23" s="26"/>
      <c r="G23" s="26"/>
      <c r="H23" s="26">
        <v>234.44</v>
      </c>
      <c r="I23" s="26">
        <v>1038.8899999999999</v>
      </c>
      <c r="J23" s="26">
        <v>53.07</v>
      </c>
      <c r="K23" s="26">
        <v>6.89</v>
      </c>
      <c r="L23" s="26">
        <v>0.09</v>
      </c>
      <c r="M23" s="26">
        <v>1772.55</v>
      </c>
      <c r="N23" s="26">
        <v>1994.0400000000002</v>
      </c>
      <c r="O23" s="26">
        <v>1275.97</v>
      </c>
      <c r="P23" s="66">
        <v>876.45</v>
      </c>
      <c r="Q23" s="211">
        <f t="shared" si="0"/>
        <v>-0.31311080981527778</v>
      </c>
      <c r="S23" s="223">
        <f>C23/C21</f>
        <v>4.662945470158867E-2</v>
      </c>
      <c r="T23" s="217">
        <f>H23/H21</f>
        <v>0.4421394085697043</v>
      </c>
      <c r="U23" s="217">
        <f>L23/L21</f>
        <v>3.9063856383902217E-5</v>
      </c>
      <c r="V23" s="217">
        <f>M23/M21</f>
        <v>0.91544567648106923</v>
      </c>
      <c r="W23" s="217"/>
      <c r="X23" s="217">
        <f>O23/O21</f>
        <v>0.77145897446749334</v>
      </c>
      <c r="Y23" s="222">
        <f>P23/P21</f>
        <v>0.82165390132090865</v>
      </c>
    </row>
    <row r="24" spans="1:25" ht="20.100000000000001" customHeight="1">
      <c r="B24" s="383" t="s">
        <v>23</v>
      </c>
      <c r="C24" s="25">
        <v>145</v>
      </c>
      <c r="D24" s="26">
        <v>4242.68</v>
      </c>
      <c r="E24" s="26">
        <v>704.69</v>
      </c>
      <c r="F24" s="26">
        <v>1702.58</v>
      </c>
      <c r="G24" s="26">
        <v>4453.8499999999995</v>
      </c>
      <c r="H24" s="26"/>
      <c r="I24" s="26">
        <v>553.29999999999995</v>
      </c>
      <c r="J24" s="26">
        <v>1743</v>
      </c>
      <c r="K24" s="26"/>
      <c r="L24" s="26">
        <v>1593.35</v>
      </c>
      <c r="M24" s="26"/>
      <c r="N24" s="26"/>
      <c r="O24" s="26"/>
      <c r="P24" s="66">
        <v>1.24</v>
      </c>
      <c r="Q24" s="211" t="e">
        <f t="shared" si="0"/>
        <v>#DIV/0!</v>
      </c>
      <c r="S24" s="223">
        <f>C24/C21</f>
        <v>0.31129240017174759</v>
      </c>
      <c r="T24" s="217">
        <f>H24/H21</f>
        <v>0</v>
      </c>
      <c r="U24" s="217">
        <f>L24/L21</f>
        <v>0.69158217299211777</v>
      </c>
      <c r="V24" s="217">
        <f>M24/M21</f>
        <v>0</v>
      </c>
      <c r="W24" s="217"/>
      <c r="X24" s="217">
        <f>O24/O21</f>
        <v>0</v>
      </c>
      <c r="Y24" s="222">
        <f>P24/P21</f>
        <v>1.1624745708687621E-3</v>
      </c>
    </row>
    <row r="25" spans="1:25" ht="20.100000000000001" customHeight="1">
      <c r="B25" s="383" t="s">
        <v>108</v>
      </c>
      <c r="C25" s="25"/>
      <c r="D25" s="26"/>
      <c r="E25" s="26"/>
      <c r="F25" s="26">
        <v>40.380000000000003</v>
      </c>
      <c r="G25" s="26">
        <v>5</v>
      </c>
      <c r="H25" s="26">
        <v>13.59</v>
      </c>
      <c r="I25" s="26"/>
      <c r="J25" s="26">
        <v>3.23</v>
      </c>
      <c r="K25" s="26"/>
      <c r="L25" s="26"/>
      <c r="M25" s="26"/>
      <c r="N25" s="26"/>
      <c r="O25" s="26"/>
      <c r="P25" s="66"/>
      <c r="Q25" s="211" t="e">
        <f t="shared" si="0"/>
        <v>#DIV/0!</v>
      </c>
      <c r="S25" s="223">
        <f>C25/C21</f>
        <v>0</v>
      </c>
      <c r="T25" s="217">
        <f>H25/H21</f>
        <v>2.562990343995172E-2</v>
      </c>
      <c r="U25" s="217">
        <f>L25/L21</f>
        <v>0</v>
      </c>
      <c r="V25" s="217">
        <f>M25/M21</f>
        <v>0</v>
      </c>
      <c r="W25" s="217"/>
      <c r="X25" s="217">
        <f>O25/O21</f>
        <v>0</v>
      </c>
      <c r="Y25" s="222">
        <f>P25/P21</f>
        <v>0</v>
      </c>
    </row>
    <row r="26" spans="1:25" ht="20.100000000000001" customHeight="1">
      <c r="B26" s="383" t="s">
        <v>161</v>
      </c>
      <c r="C26" s="25">
        <v>36.9</v>
      </c>
      <c r="D26" s="26"/>
      <c r="E26" s="26"/>
      <c r="F26" s="26"/>
      <c r="G26" s="26"/>
      <c r="H26" s="26"/>
      <c r="I26" s="26">
        <v>1.01</v>
      </c>
      <c r="J26" s="26"/>
      <c r="K26" s="26"/>
      <c r="L26" s="26"/>
      <c r="M26" s="26">
        <v>7.78</v>
      </c>
      <c r="N26" s="26"/>
      <c r="O26" s="26"/>
      <c r="P26" s="66"/>
      <c r="Q26" s="211" t="e">
        <f t="shared" si="0"/>
        <v>#DIV/0!</v>
      </c>
      <c r="S26" s="223">
        <f>C26/C21</f>
        <v>7.9218548733361968E-2</v>
      </c>
      <c r="T26" s="217">
        <f>H26/H21</f>
        <v>0</v>
      </c>
      <c r="U26" s="217">
        <f>L26/L21</f>
        <v>0</v>
      </c>
      <c r="V26" s="217">
        <f>M26/M21</f>
        <v>4.0180346749162047E-3</v>
      </c>
      <c r="W26" s="217"/>
      <c r="X26" s="217">
        <f>O26/O21</f>
        <v>0</v>
      </c>
      <c r="Y26" s="222">
        <f>P26/P21</f>
        <v>0</v>
      </c>
    </row>
    <row r="27" spans="1:25" ht="20.100000000000001" customHeight="1" thickBot="1">
      <c r="B27" s="383" t="s">
        <v>78</v>
      </c>
      <c r="C27" s="25">
        <v>171.63</v>
      </c>
      <c r="D27" s="26">
        <v>198.27</v>
      </c>
      <c r="E27" s="26">
        <v>1183.93</v>
      </c>
      <c r="F27" s="26">
        <v>816.58</v>
      </c>
      <c r="G27" s="26">
        <v>1165.53</v>
      </c>
      <c r="H27" s="26">
        <v>251.4</v>
      </c>
      <c r="I27" s="26">
        <v>236.3</v>
      </c>
      <c r="J27" s="26">
        <v>240.6</v>
      </c>
      <c r="K27" s="26"/>
      <c r="L27" s="26">
        <v>710.39</v>
      </c>
      <c r="M27" s="26">
        <v>155.94</v>
      </c>
      <c r="N27" s="26">
        <v>634.53</v>
      </c>
      <c r="O27" s="26">
        <v>378</v>
      </c>
      <c r="P27" s="66">
        <v>189</v>
      </c>
      <c r="Q27" s="211">
        <f t="shared" si="0"/>
        <v>-0.5</v>
      </c>
      <c r="R27" s="8"/>
      <c r="S27" s="223">
        <f>C27/C21</f>
        <v>0.36846285959639336</v>
      </c>
      <c r="T27" s="217">
        <f>H27/H21</f>
        <v>0.4741249245624623</v>
      </c>
      <c r="U27" s="217">
        <f>L27/L21</f>
        <v>0.3083396992951144</v>
      </c>
      <c r="V27" s="217">
        <f>M27/M21</f>
        <v>8.0536288844014522E-2</v>
      </c>
      <c r="W27" s="217"/>
      <c r="X27" s="217">
        <f>O27/O21</f>
        <v>0.22854102553250663</v>
      </c>
      <c r="Y27" s="222">
        <f>P27/P21</f>
        <v>0.17718362410822264</v>
      </c>
    </row>
    <row r="28" spans="1:25" ht="20.100000000000001" customHeight="1" thickBot="1">
      <c r="A28" s="397" t="s">
        <v>163</v>
      </c>
      <c r="B28" s="397"/>
      <c r="C28" s="421">
        <v>61620.590000000004</v>
      </c>
      <c r="D28" s="422">
        <v>65360.669999999991</v>
      </c>
      <c r="E28" s="422">
        <v>61996.000000000007</v>
      </c>
      <c r="F28" s="422">
        <v>56173.86</v>
      </c>
      <c r="G28" s="422">
        <v>68761.600000000006</v>
      </c>
      <c r="H28" s="423">
        <v>66670.199999999983</v>
      </c>
      <c r="I28" s="422">
        <v>67785.25</v>
      </c>
      <c r="J28" s="422">
        <v>68108.340000000011</v>
      </c>
      <c r="K28" s="422">
        <v>65635.78</v>
      </c>
      <c r="L28" s="423">
        <v>73842.14</v>
      </c>
      <c r="M28" s="422">
        <v>59619.97</v>
      </c>
      <c r="N28" s="422">
        <v>82503.790000000008</v>
      </c>
      <c r="O28" s="422">
        <v>73112.320000000007</v>
      </c>
      <c r="P28" s="398">
        <v>72199.290000000008</v>
      </c>
      <c r="Q28" s="439">
        <f t="shared" si="0"/>
        <v>-1.2488045790367462E-2</v>
      </c>
      <c r="R28" s="8"/>
      <c r="S28" s="331">
        <f t="shared" ref="S28:Y28" si="1">S6+S15+S21</f>
        <v>0.99999999999999989</v>
      </c>
      <c r="T28" s="331">
        <f t="shared" si="1"/>
        <v>1.0000000000000002</v>
      </c>
      <c r="U28" s="331">
        <f t="shared" si="1"/>
        <v>1</v>
      </c>
      <c r="V28" s="331">
        <f t="shared" si="1"/>
        <v>1</v>
      </c>
      <c r="W28" s="331"/>
      <c r="X28" s="331">
        <f t="shared" si="1"/>
        <v>0.99999999999999989</v>
      </c>
      <c r="Y28" s="400">
        <f t="shared" si="1"/>
        <v>1</v>
      </c>
    </row>
    <row r="29" spans="1:25" ht="20.100000000000001" customHeight="1">
      <c r="B29" s="383" t="s">
        <v>76</v>
      </c>
      <c r="C29" s="17">
        <f t="shared" ref="C29:P29" si="2">C7+C16+C22</f>
        <v>2976.27</v>
      </c>
      <c r="D29" s="26">
        <f t="shared" si="2"/>
        <v>854.63999999999987</v>
      </c>
      <c r="E29" s="26">
        <f t="shared" si="2"/>
        <v>515.14</v>
      </c>
      <c r="F29" s="26">
        <f t="shared" si="2"/>
        <v>292.85999999999996</v>
      </c>
      <c r="G29" s="26">
        <f t="shared" si="2"/>
        <v>761.12</v>
      </c>
      <c r="H29" s="26">
        <f t="shared" si="2"/>
        <v>943.65000000000009</v>
      </c>
      <c r="I29" s="26">
        <f t="shared" si="2"/>
        <v>1448.8199999999997</v>
      </c>
      <c r="J29" s="26">
        <f t="shared" si="2"/>
        <v>989.99999999999989</v>
      </c>
      <c r="K29" s="26">
        <f t="shared" si="2"/>
        <v>1253.7199999999998</v>
      </c>
      <c r="L29" s="26">
        <f t="shared" si="2"/>
        <v>934.49000000000012</v>
      </c>
      <c r="M29" s="26">
        <f t="shared" si="2"/>
        <v>524.44000000000005</v>
      </c>
      <c r="N29" s="26">
        <f t="shared" ref="N29" si="3">N7+N16+N22</f>
        <v>795.85000000000025</v>
      </c>
      <c r="O29" s="26">
        <f t="shared" si="2"/>
        <v>1730.54</v>
      </c>
      <c r="P29" s="39">
        <f t="shared" si="2"/>
        <v>1759.9199999999996</v>
      </c>
      <c r="Q29" s="211">
        <f t="shared" si="0"/>
        <v>1.6977359668080283E-2</v>
      </c>
      <c r="R29" s="8"/>
      <c r="S29" s="223">
        <f>C29/C28</f>
        <v>4.829992702114666E-2</v>
      </c>
      <c r="T29" s="217">
        <f>H29/H28</f>
        <v>1.415399983800859E-2</v>
      </c>
      <c r="U29" s="217">
        <f>L29/L28</f>
        <v>1.2655239948354694E-2</v>
      </c>
      <c r="V29" s="217">
        <f>M29/M28</f>
        <v>8.796381480903127E-3</v>
      </c>
      <c r="W29" s="217"/>
      <c r="X29" s="217">
        <f>O29/O28</f>
        <v>2.3669608624100558E-2</v>
      </c>
      <c r="Y29" s="222">
        <f>P29/P28</f>
        <v>2.4375862975937843E-2</v>
      </c>
    </row>
    <row r="30" spans="1:25" ht="20.100000000000001" customHeight="1">
      <c r="B30" s="383" t="s">
        <v>77</v>
      </c>
      <c r="C30" s="17">
        <f t="shared" ref="C30:P30" si="4">C8+C17+C23</f>
        <v>2011.5800000000002</v>
      </c>
      <c r="D30" s="26">
        <f t="shared" si="4"/>
        <v>1560.6100000000001</v>
      </c>
      <c r="E30" s="26">
        <f t="shared" si="4"/>
        <v>1581.1799999999998</v>
      </c>
      <c r="F30" s="26">
        <f t="shared" si="4"/>
        <v>297.88</v>
      </c>
      <c r="G30" s="26">
        <f t="shared" si="4"/>
        <v>2239.83</v>
      </c>
      <c r="H30" s="26">
        <f t="shared" si="4"/>
        <v>4998.3900000000003</v>
      </c>
      <c r="I30" s="26">
        <f t="shared" si="4"/>
        <v>3537.53</v>
      </c>
      <c r="J30" s="26">
        <f t="shared" si="4"/>
        <v>3110.78</v>
      </c>
      <c r="K30" s="26">
        <f t="shared" si="4"/>
        <v>5477.39</v>
      </c>
      <c r="L30" s="26">
        <f t="shared" si="4"/>
        <v>9174.9699999999993</v>
      </c>
      <c r="M30" s="26">
        <f t="shared" si="4"/>
        <v>2065.5699999999997</v>
      </c>
      <c r="N30" s="26">
        <f t="shared" ref="N30" si="5">N8+N17+N23</f>
        <v>2508.3900000000003</v>
      </c>
      <c r="O30" s="26">
        <f t="shared" si="4"/>
        <v>1723.8400000000001</v>
      </c>
      <c r="P30" s="39">
        <f t="shared" si="4"/>
        <v>1362.0700000000002</v>
      </c>
      <c r="Q30" s="211">
        <f t="shared" si="0"/>
        <v>-0.20986286430295154</v>
      </c>
      <c r="S30" s="223">
        <f>C30/C28</f>
        <v>3.2644607914335128E-2</v>
      </c>
      <c r="T30" s="217">
        <f>H30/H28</f>
        <v>7.4971876490546027E-2</v>
      </c>
      <c r="U30" s="217">
        <f>L30/L28</f>
        <v>0.12425113898378351</v>
      </c>
      <c r="V30" s="217">
        <f>M30/M28</f>
        <v>3.4645606161827984E-2</v>
      </c>
      <c r="W30" s="217"/>
      <c r="X30" s="217">
        <f>O30/O28</f>
        <v>2.3577968801974825E-2</v>
      </c>
      <c r="Y30" s="222">
        <f>P30/P28</f>
        <v>1.8865420975746436E-2</v>
      </c>
    </row>
    <row r="31" spans="1:25" ht="20.100000000000001" customHeight="1">
      <c r="B31" s="383" t="s">
        <v>23</v>
      </c>
      <c r="C31" s="17">
        <f>C9+C24</f>
        <v>317.12</v>
      </c>
      <c r="D31" s="26">
        <f t="shared" ref="D31:P31" si="6">D9+D24</f>
        <v>4296.2300000000005</v>
      </c>
      <c r="E31" s="26">
        <f t="shared" si="6"/>
        <v>3983.54</v>
      </c>
      <c r="F31" s="26">
        <f t="shared" si="6"/>
        <v>5637.05</v>
      </c>
      <c r="G31" s="26">
        <f t="shared" si="6"/>
        <v>4487.4199999999992</v>
      </c>
      <c r="H31" s="26">
        <f t="shared" si="6"/>
        <v>111.92</v>
      </c>
      <c r="I31" s="26">
        <f t="shared" si="6"/>
        <v>578.80999999999995</v>
      </c>
      <c r="J31" s="26">
        <f t="shared" si="6"/>
        <v>1870.34</v>
      </c>
      <c r="K31" s="26">
        <f t="shared" si="6"/>
        <v>370.01</v>
      </c>
      <c r="L31" s="26">
        <f t="shared" si="6"/>
        <v>1606.03</v>
      </c>
      <c r="M31" s="26">
        <f t="shared" si="6"/>
        <v>2.2599999999999998</v>
      </c>
      <c r="N31" s="26">
        <f t="shared" ref="N31" si="7">N9+N24</f>
        <v>349.76000000000005</v>
      </c>
      <c r="O31" s="26">
        <f t="shared" si="6"/>
        <v>2.6799999999999997</v>
      </c>
      <c r="P31" s="39">
        <f t="shared" si="6"/>
        <v>56.550000000000004</v>
      </c>
      <c r="Q31" s="211">
        <f t="shared" si="0"/>
        <v>20.100746268656721</v>
      </c>
      <c r="S31" s="223">
        <f>C31/C28</f>
        <v>5.1463317699489732E-3</v>
      </c>
      <c r="T31" s="217">
        <f>H31/H28</f>
        <v>1.6787110283154997E-3</v>
      </c>
      <c r="U31" s="217">
        <f>L31/L28</f>
        <v>2.1749505092891402E-2</v>
      </c>
      <c r="V31" s="217">
        <f>M31/M28</f>
        <v>3.7906761777974725E-5</v>
      </c>
      <c r="W31" s="217"/>
      <c r="X31" s="217">
        <f>O31/O28</f>
        <v>3.6655928850294992E-5</v>
      </c>
      <c r="Y31" s="222">
        <f>P31/P28</f>
        <v>7.8324869953707297E-4</v>
      </c>
    </row>
    <row r="32" spans="1:25" ht="20.100000000000001" customHeight="1">
      <c r="B32" s="383" t="s">
        <v>108</v>
      </c>
      <c r="C32" s="17">
        <f t="shared" ref="C32:P32" si="8">C18+C25+C10</f>
        <v>3.34</v>
      </c>
      <c r="D32" s="26">
        <f t="shared" si="8"/>
        <v>5.71</v>
      </c>
      <c r="E32" s="26">
        <f t="shared" si="8"/>
        <v>5.84</v>
      </c>
      <c r="F32" s="26">
        <f t="shared" si="8"/>
        <v>67.490000000000009</v>
      </c>
      <c r="G32" s="26">
        <f t="shared" si="8"/>
        <v>23.35</v>
      </c>
      <c r="H32" s="26">
        <f t="shared" si="8"/>
        <v>81</v>
      </c>
      <c r="I32" s="26">
        <f t="shared" si="8"/>
        <v>33.5</v>
      </c>
      <c r="J32" s="26">
        <f t="shared" si="8"/>
        <v>33.769999999999996</v>
      </c>
      <c r="K32" s="26">
        <f t="shared" si="8"/>
        <v>71.010000000000005</v>
      </c>
      <c r="L32" s="26">
        <f t="shared" si="8"/>
        <v>25.84</v>
      </c>
      <c r="M32" s="26">
        <f t="shared" si="8"/>
        <v>45</v>
      </c>
      <c r="N32" s="26">
        <f t="shared" ref="N32" si="9">N18+N25+N10</f>
        <v>226.23000000000002</v>
      </c>
      <c r="O32" s="26">
        <f t="shared" si="8"/>
        <v>303.77</v>
      </c>
      <c r="P32" s="39">
        <f t="shared" si="8"/>
        <v>278.03000000000003</v>
      </c>
      <c r="Q32" s="211">
        <f t="shared" si="0"/>
        <v>-8.4735161470849502E-2</v>
      </c>
      <c r="S32" s="223">
        <f>C32/C28</f>
        <v>5.4202661805088196E-5</v>
      </c>
      <c r="T32" s="217">
        <f>H32/H28</f>
        <v>1.2149356084127545E-3</v>
      </c>
      <c r="U32" s="217">
        <f>L32/L28</f>
        <v>3.4993568712932751E-4</v>
      </c>
      <c r="V32" s="217">
        <f>M32/M28</f>
        <v>7.5478065487117826E-4</v>
      </c>
      <c r="W32" s="217"/>
      <c r="X32" s="217">
        <f>O32/O28</f>
        <v>4.1548401144978018E-3</v>
      </c>
      <c r="Y32" s="222">
        <f>P32/P28</f>
        <v>3.8508688935860727E-3</v>
      </c>
    </row>
    <row r="33" spans="1:25" ht="20.100000000000001" customHeight="1">
      <c r="B33" s="383" t="s">
        <v>161</v>
      </c>
      <c r="C33" s="17">
        <f t="shared" ref="C33:P33" si="10">C11+C19+C26</f>
        <v>137.84</v>
      </c>
      <c r="D33" s="26">
        <f t="shared" si="10"/>
        <v>214.42000000000002</v>
      </c>
      <c r="E33" s="26">
        <f t="shared" si="10"/>
        <v>82.84</v>
      </c>
      <c r="F33" s="26">
        <f t="shared" si="10"/>
        <v>8.15</v>
      </c>
      <c r="G33" s="26">
        <f t="shared" si="10"/>
        <v>7.16</v>
      </c>
      <c r="H33" s="26">
        <f t="shared" si="10"/>
        <v>13.87</v>
      </c>
      <c r="I33" s="26">
        <f t="shared" si="10"/>
        <v>305.22000000000003</v>
      </c>
      <c r="J33" s="26">
        <f t="shared" si="10"/>
        <v>465.87</v>
      </c>
      <c r="K33" s="26">
        <f t="shared" si="10"/>
        <v>110.36999999999999</v>
      </c>
      <c r="L33" s="26">
        <f t="shared" si="10"/>
        <v>202.78</v>
      </c>
      <c r="M33" s="26">
        <f t="shared" si="10"/>
        <v>22.92</v>
      </c>
      <c r="N33" s="26">
        <f t="shared" ref="N33" si="11">N11+N19+N26</f>
        <v>116.15</v>
      </c>
      <c r="O33" s="26">
        <f t="shared" si="10"/>
        <v>48.74</v>
      </c>
      <c r="P33" s="39">
        <f t="shared" si="10"/>
        <v>498.47999999999996</v>
      </c>
      <c r="Q33" s="211">
        <f t="shared" si="0"/>
        <v>9.2273286828067285</v>
      </c>
      <c r="S33" s="223">
        <f>C33/C28</f>
        <v>2.2369146416806461E-3</v>
      </c>
      <c r="T33" s="217">
        <f>H33/H28</f>
        <v>2.0803897393438151E-4</v>
      </c>
      <c r="U33" s="217">
        <f>L33/L28</f>
        <v>2.7461284301890493E-3</v>
      </c>
      <c r="V33" s="217">
        <f>M33/M28</f>
        <v>3.8443494688105345E-4</v>
      </c>
      <c r="W33" s="217"/>
      <c r="X33" s="217">
        <f>O33/O28</f>
        <v>6.6664551200126051E-4</v>
      </c>
      <c r="Y33" s="222">
        <f>P33/P28</f>
        <v>6.9042230193676404E-3</v>
      </c>
    </row>
    <row r="34" spans="1:25" ht="20.100000000000001" customHeight="1">
      <c r="B34" s="383" t="s">
        <v>24</v>
      </c>
      <c r="C34" s="17">
        <f>C12</f>
        <v>0</v>
      </c>
      <c r="D34" s="26">
        <f t="shared" ref="D34:P34" si="12">D12</f>
        <v>12.13</v>
      </c>
      <c r="E34" s="26">
        <f t="shared" si="12"/>
        <v>0</v>
      </c>
      <c r="F34" s="26">
        <f t="shared" si="12"/>
        <v>1.1000000000000001</v>
      </c>
      <c r="G34" s="26">
        <f t="shared" si="12"/>
        <v>0.65</v>
      </c>
      <c r="H34" s="26">
        <f t="shared" si="12"/>
        <v>21.56</v>
      </c>
      <c r="I34" s="26">
        <f t="shared" si="12"/>
        <v>16.5</v>
      </c>
      <c r="J34" s="26">
        <f t="shared" si="12"/>
        <v>28.74</v>
      </c>
      <c r="K34" s="26">
        <f t="shared" si="12"/>
        <v>30.64</v>
      </c>
      <c r="L34" s="26">
        <f t="shared" si="12"/>
        <v>2.81</v>
      </c>
      <c r="M34" s="26">
        <f t="shared" si="12"/>
        <v>12.15</v>
      </c>
      <c r="N34" s="26">
        <f t="shared" ref="N34" si="13">N12</f>
        <v>14.19</v>
      </c>
      <c r="O34" s="26">
        <f t="shared" si="12"/>
        <v>24.68</v>
      </c>
      <c r="P34" s="39">
        <f t="shared" si="12"/>
        <v>21.12</v>
      </c>
      <c r="Q34" s="211">
        <f t="shared" si="0"/>
        <v>-0.1442463533225283</v>
      </c>
      <c r="S34" s="223">
        <f>C34/C28</f>
        <v>0</v>
      </c>
      <c r="T34" s="217">
        <f>H34/H28</f>
        <v>3.2338286070838254E-4</v>
      </c>
      <c r="U34" s="217">
        <f>L34/L28</f>
        <v>3.8054151735039096E-5</v>
      </c>
      <c r="V34" s="217">
        <f>M34/M28</f>
        <v>2.0379077681521813E-4</v>
      </c>
      <c r="W34" s="217"/>
      <c r="X34" s="217">
        <f>O34/O28</f>
        <v>3.3756280747211957E-4</v>
      </c>
      <c r="Y34" s="222">
        <f>P34/P28</f>
        <v>2.9252365224090152E-4</v>
      </c>
    </row>
    <row r="35" spans="1:25" ht="20.100000000000001" customHeight="1">
      <c r="B35" s="383" t="s">
        <v>25</v>
      </c>
      <c r="C35" s="17">
        <f>C13</f>
        <v>50970.880000000005</v>
      </c>
      <c r="D35" s="26">
        <f t="shared" ref="D35:P35" si="14">D13</f>
        <v>42704.95</v>
      </c>
      <c r="E35" s="26">
        <f t="shared" si="14"/>
        <v>37077.01</v>
      </c>
      <c r="F35" s="26">
        <f t="shared" si="14"/>
        <v>30159.81</v>
      </c>
      <c r="G35" s="26">
        <f t="shared" si="14"/>
        <v>35276.170000000006</v>
      </c>
      <c r="H35" s="26">
        <f t="shared" si="14"/>
        <v>30127.919999999998</v>
      </c>
      <c r="I35" s="26">
        <f t="shared" si="14"/>
        <v>29221.410000000003</v>
      </c>
      <c r="J35" s="26">
        <f t="shared" si="14"/>
        <v>26921.370000000003</v>
      </c>
      <c r="K35" s="26">
        <f t="shared" si="14"/>
        <v>22072.39</v>
      </c>
      <c r="L35" s="26">
        <f t="shared" si="14"/>
        <v>23539.15</v>
      </c>
      <c r="M35" s="26">
        <f t="shared" si="14"/>
        <v>18954.75</v>
      </c>
      <c r="N35" s="26">
        <f t="shared" ref="N35" si="15">N13</f>
        <v>24044.489999999998</v>
      </c>
      <c r="O35" s="26">
        <f t="shared" si="14"/>
        <v>27026.93</v>
      </c>
      <c r="P35" s="39">
        <f t="shared" si="14"/>
        <v>24144.49</v>
      </c>
      <c r="Q35" s="211">
        <f t="shared" si="0"/>
        <v>-0.10665066287587968</v>
      </c>
      <c r="S35" s="223">
        <f>C35/C28</f>
        <v>0.82717286543345336</v>
      </c>
      <c r="T35" s="217">
        <f>H35/H28</f>
        <v>0.45189484957297271</v>
      </c>
      <c r="U35" s="217">
        <f>L35/L28</f>
        <v>0.31877664975581693</v>
      </c>
      <c r="V35" s="217">
        <f>M35/M28</f>
        <v>0.31792619150932144</v>
      </c>
      <c r="W35" s="217"/>
      <c r="X35" s="217">
        <f>O35/O28</f>
        <v>0.36966314295593405</v>
      </c>
      <c r="Y35" s="222">
        <f>P35/P28</f>
        <v>0.3344145074002805</v>
      </c>
    </row>
    <row r="36" spans="1:25" ht="20.100000000000001" customHeight="1" thickBot="1">
      <c r="A36" s="15"/>
      <c r="B36" s="388" t="s">
        <v>78</v>
      </c>
      <c r="C36" s="40">
        <f>C14+C27</f>
        <v>5203.5600000000004</v>
      </c>
      <c r="D36" s="30">
        <f t="shared" ref="D36:P36" si="16">D14+D27</f>
        <v>15711.980000000001</v>
      </c>
      <c r="E36" s="30">
        <f t="shared" si="16"/>
        <v>18750.45</v>
      </c>
      <c r="F36" s="30">
        <f t="shared" si="16"/>
        <v>19709.520000000004</v>
      </c>
      <c r="G36" s="30">
        <f t="shared" si="16"/>
        <v>25965.899999999998</v>
      </c>
      <c r="H36" s="30">
        <f t="shared" si="16"/>
        <v>30371.89</v>
      </c>
      <c r="I36" s="30">
        <f t="shared" si="16"/>
        <v>32643.46</v>
      </c>
      <c r="J36" s="30">
        <f t="shared" si="16"/>
        <v>34687.469999999994</v>
      </c>
      <c r="K36" s="30">
        <f t="shared" si="16"/>
        <v>36250.250000000007</v>
      </c>
      <c r="L36" s="30">
        <f t="shared" si="16"/>
        <v>38356.07</v>
      </c>
      <c r="M36" s="30">
        <f t="shared" si="16"/>
        <v>37992.880000000005</v>
      </c>
      <c r="N36" s="30">
        <f t="shared" ref="N36" si="17">N14+N27</f>
        <v>54448.729999999996</v>
      </c>
      <c r="O36" s="30">
        <f t="shared" si="16"/>
        <v>42251.14</v>
      </c>
      <c r="P36" s="41">
        <f t="shared" si="16"/>
        <v>44066.210000000006</v>
      </c>
      <c r="Q36" s="212">
        <f t="shared" si="0"/>
        <v>4.2959077553883916E-2</v>
      </c>
      <c r="S36" s="229">
        <f>C36/C28</f>
        <v>8.4445150557630175E-2</v>
      </c>
      <c r="T36" s="230">
        <f>H36/H28</f>
        <v>0.45555420562710186</v>
      </c>
      <c r="U36" s="230">
        <f>L36/L28</f>
        <v>0.51943334795009999</v>
      </c>
      <c r="V36" s="230">
        <f>M36/M28</f>
        <v>0.63725090770760207</v>
      </c>
      <c r="W36" s="230"/>
      <c r="X36" s="230">
        <f>O36/O28</f>
        <v>0.57789357525516893</v>
      </c>
      <c r="Y36" s="312">
        <f>P36/P28</f>
        <v>0.61034132053099144</v>
      </c>
    </row>
    <row r="37" spans="1:25" ht="20.100000000000001" customHeight="1"/>
    <row r="38" spans="1:25" ht="20.100000000000001" customHeight="1" thickBot="1"/>
    <row r="39" spans="1:25" ht="8.25" customHeight="1">
      <c r="A39" s="542" t="s">
        <v>164</v>
      </c>
      <c r="B39" s="542"/>
      <c r="C39" s="552" t="s">
        <v>166</v>
      </c>
      <c r="D39" s="553"/>
      <c r="E39" s="553"/>
      <c r="F39" s="553"/>
      <c r="G39" s="553"/>
      <c r="H39" s="553"/>
      <c r="I39" s="553"/>
      <c r="J39" s="553"/>
      <c r="K39" s="553"/>
      <c r="L39" s="553"/>
      <c r="M39" s="553"/>
      <c r="N39" s="553"/>
      <c r="O39" s="553"/>
      <c r="P39" s="553"/>
      <c r="Q39" s="562" t="s">
        <v>177</v>
      </c>
      <c r="S39" s="538" t="s">
        <v>116</v>
      </c>
      <c r="T39" s="531"/>
      <c r="U39" s="531"/>
      <c r="V39" s="531"/>
      <c r="W39" s="531"/>
      <c r="X39" s="531"/>
      <c r="Y39" s="539"/>
    </row>
    <row r="40" spans="1:25" ht="15" customHeight="1">
      <c r="A40" s="542"/>
      <c r="B40" s="542"/>
      <c r="C40" s="555"/>
      <c r="D40" s="556"/>
      <c r="E40" s="556"/>
      <c r="F40" s="556"/>
      <c r="G40" s="556"/>
      <c r="H40" s="556"/>
      <c r="I40" s="556"/>
      <c r="J40" s="556"/>
      <c r="K40" s="556"/>
      <c r="L40" s="556"/>
      <c r="M40" s="556"/>
      <c r="N40" s="556"/>
      <c r="O40" s="556"/>
      <c r="P40" s="556"/>
      <c r="Q40" s="563"/>
      <c r="S40" s="540"/>
      <c r="T40" s="534"/>
      <c r="U40" s="534"/>
      <c r="V40" s="534"/>
      <c r="W40" s="534"/>
      <c r="X40" s="534"/>
      <c r="Y40" s="541"/>
    </row>
    <row r="41" spans="1:25" ht="20.100000000000001" customHeight="1">
      <c r="A41" s="544"/>
      <c r="B41" s="544"/>
      <c r="C41" s="394">
        <v>2010</v>
      </c>
      <c r="D41" s="395">
        <v>2011</v>
      </c>
      <c r="E41" s="395">
        <v>2012</v>
      </c>
      <c r="F41" s="395">
        <v>2013</v>
      </c>
      <c r="G41" s="395">
        <v>2014</v>
      </c>
      <c r="H41" s="396">
        <v>2015</v>
      </c>
      <c r="I41" s="395">
        <v>2016</v>
      </c>
      <c r="J41" s="395">
        <v>2017</v>
      </c>
      <c r="K41" s="395">
        <v>2018</v>
      </c>
      <c r="L41" s="396">
        <v>2019</v>
      </c>
      <c r="M41" s="395">
        <v>2020</v>
      </c>
      <c r="N41" s="395"/>
      <c r="O41" s="395">
        <v>2021</v>
      </c>
      <c r="P41" s="395">
        <v>2022</v>
      </c>
      <c r="Q41" s="563"/>
      <c r="S41" s="65">
        <v>2010</v>
      </c>
      <c r="T41" s="62">
        <v>2015</v>
      </c>
      <c r="U41" s="62">
        <v>2019</v>
      </c>
      <c r="V41" s="62">
        <v>2020</v>
      </c>
      <c r="W41" s="62">
        <v>2021</v>
      </c>
      <c r="X41" s="62">
        <v>2022</v>
      </c>
      <c r="Y41" s="253">
        <v>2023</v>
      </c>
    </row>
    <row r="42" spans="1:25" ht="20.100000000000001" customHeight="1" thickBot="1">
      <c r="A42" s="401" t="s">
        <v>160</v>
      </c>
      <c r="B42" s="401"/>
      <c r="C42" s="402">
        <v>11172.653999999999</v>
      </c>
      <c r="D42" s="403">
        <v>9691.264000000001</v>
      </c>
      <c r="E42" s="403">
        <v>9182.7010000000009</v>
      </c>
      <c r="F42" s="403">
        <v>9223.4710000000014</v>
      </c>
      <c r="G42" s="403">
        <v>11313.1</v>
      </c>
      <c r="H42" s="403">
        <v>10748.636999999999</v>
      </c>
      <c r="I42" s="403">
        <v>10789.59</v>
      </c>
      <c r="J42" s="403">
        <v>11492.359999999999</v>
      </c>
      <c r="K42" s="403">
        <v>11371.575000000001</v>
      </c>
      <c r="L42" s="403">
        <v>12544.493999999999</v>
      </c>
      <c r="M42" s="403">
        <v>9803.5570000000007</v>
      </c>
      <c r="N42" s="403">
        <v>14236.483</v>
      </c>
      <c r="O42" s="403">
        <v>15718.174999999999</v>
      </c>
      <c r="P42" s="404">
        <v>16393.236000000001</v>
      </c>
      <c r="Q42" s="31">
        <f>(P42-O42)/O42</f>
        <v>4.2947797692798405E-2</v>
      </c>
      <c r="S42" s="332">
        <f>C42/C64</f>
        <v>0.9926694073945278</v>
      </c>
      <c r="T42" s="333">
        <f>H42/H64</f>
        <v>0.99250265378077884</v>
      </c>
      <c r="U42" s="333">
        <f>L42/L64</f>
        <v>0.98144320766572102</v>
      </c>
      <c r="V42" s="333">
        <f>M42/M64</f>
        <v>0.97350127750508697</v>
      </c>
      <c r="W42" s="333"/>
      <c r="X42" s="333">
        <f>O42/O64</f>
        <v>0.98628236928515711</v>
      </c>
      <c r="Y42" s="334">
        <f>P42/P64</f>
        <v>0.98827137168620671</v>
      </c>
    </row>
    <row r="43" spans="1:25" ht="20.100000000000001" customHeight="1">
      <c r="B43" s="383" t="s">
        <v>76</v>
      </c>
      <c r="C43" s="25">
        <v>860.84500000000003</v>
      </c>
      <c r="D43" s="26">
        <v>279.07299999999998</v>
      </c>
      <c r="E43" s="26">
        <v>285.5100000000001</v>
      </c>
      <c r="F43" s="26">
        <v>207.417</v>
      </c>
      <c r="G43" s="26">
        <v>745.1429999999998</v>
      </c>
      <c r="H43" s="26">
        <v>1008.8329999999997</v>
      </c>
      <c r="I43" s="26">
        <v>1009.437</v>
      </c>
      <c r="J43" s="26">
        <v>1234.4479999999999</v>
      </c>
      <c r="K43" s="26">
        <v>1456.191</v>
      </c>
      <c r="L43" s="26">
        <v>1229.277</v>
      </c>
      <c r="M43" s="26">
        <v>821.05</v>
      </c>
      <c r="N43" s="26">
        <v>1291.8829999999996</v>
      </c>
      <c r="O43" s="26">
        <v>1861.6359999999997</v>
      </c>
      <c r="P43" s="66">
        <v>1808.1880000000001</v>
      </c>
      <c r="Q43" s="211">
        <f t="shared" ref="Q43:Q72" si="18">(P43-O43)/O43</f>
        <v>-2.8710231215984029E-2</v>
      </c>
      <c r="S43" s="223">
        <f>C43/C42</f>
        <v>7.7049284798401535E-2</v>
      </c>
      <c r="T43" s="217">
        <f>H43/H42</f>
        <v>9.3856830405566763E-2</v>
      </c>
      <c r="U43" s="217">
        <f>L43/L42</f>
        <v>9.7993350708286853E-2</v>
      </c>
      <c r="V43" s="217">
        <f>M43/M42</f>
        <v>8.3750214335470266E-2</v>
      </c>
      <c r="W43" s="217"/>
      <c r="X43" s="217">
        <f>O43/O42</f>
        <v>0.11843843194263964</v>
      </c>
      <c r="Y43" s="222">
        <f>P43/P42</f>
        <v>0.11030085823201716</v>
      </c>
    </row>
    <row r="44" spans="1:25" ht="20.100000000000001" customHeight="1">
      <c r="B44" s="383" t="s">
        <v>77</v>
      </c>
      <c r="C44" s="25">
        <v>331.97</v>
      </c>
      <c r="D44" s="26">
        <v>188.33199999999999</v>
      </c>
      <c r="E44" s="26">
        <v>264.142</v>
      </c>
      <c r="F44" s="26">
        <v>79.734999999999999</v>
      </c>
      <c r="G44" s="26">
        <v>422.68800000000005</v>
      </c>
      <c r="H44" s="26">
        <v>673.30099999999993</v>
      </c>
      <c r="I44" s="26">
        <v>439.678</v>
      </c>
      <c r="J44" s="26">
        <v>580.35199999999998</v>
      </c>
      <c r="K44" s="26">
        <v>856.68399999999997</v>
      </c>
      <c r="L44" s="26">
        <v>1235.693</v>
      </c>
      <c r="M44" s="26">
        <v>278.68099999999998</v>
      </c>
      <c r="N44" s="26">
        <v>326.93100000000004</v>
      </c>
      <c r="O44" s="26">
        <v>432.07299999999998</v>
      </c>
      <c r="P44" s="66">
        <v>663.62599999999998</v>
      </c>
      <c r="Q44" s="211">
        <f t="shared" si="18"/>
        <v>0.53591175565240134</v>
      </c>
      <c r="S44" s="223">
        <f>C44/C42</f>
        <v>2.9712725373935329E-2</v>
      </c>
      <c r="T44" s="217">
        <f>H44/H42</f>
        <v>6.2640593407331552E-2</v>
      </c>
      <c r="U44" s="217">
        <f>L44/L42</f>
        <v>9.8504810158145883E-2</v>
      </c>
      <c r="V44" s="217">
        <f>M44/M42</f>
        <v>2.8426519068538079E-2</v>
      </c>
      <c r="W44" s="217"/>
      <c r="X44" s="217">
        <f>O44/O42</f>
        <v>2.7488751079562352E-2</v>
      </c>
      <c r="Y44" s="222">
        <f>P44/P42</f>
        <v>4.0481696231299297E-2</v>
      </c>
    </row>
    <row r="45" spans="1:25" ht="20.100000000000001" customHeight="1">
      <c r="B45" s="383" t="s">
        <v>23</v>
      </c>
      <c r="C45" s="25">
        <v>33.849000000000004</v>
      </c>
      <c r="D45" s="26">
        <v>13.396000000000001</v>
      </c>
      <c r="E45" s="26">
        <v>375.28300000000002</v>
      </c>
      <c r="F45" s="26">
        <v>579.23700000000008</v>
      </c>
      <c r="G45" s="26">
        <v>17.603999999999999</v>
      </c>
      <c r="H45" s="26">
        <v>8.722999999999999</v>
      </c>
      <c r="I45" s="26">
        <v>32.163000000000004</v>
      </c>
      <c r="J45" s="26">
        <v>20.497999999999998</v>
      </c>
      <c r="K45" s="26">
        <v>37.720000000000006</v>
      </c>
      <c r="L45" s="26">
        <v>7.74</v>
      </c>
      <c r="M45" s="26">
        <v>0.625</v>
      </c>
      <c r="N45" s="26">
        <v>55.825999999999993</v>
      </c>
      <c r="O45" s="26">
        <v>1.629</v>
      </c>
      <c r="P45" s="66">
        <v>55.714999999999996</v>
      </c>
      <c r="Q45" s="211">
        <f t="shared" si="18"/>
        <v>33.201964395334564</v>
      </c>
      <c r="S45" s="223">
        <f>C45/C42</f>
        <v>3.0296293074143356E-3</v>
      </c>
      <c r="T45" s="217">
        <f>H45/H42</f>
        <v>8.1154475679102382E-4</v>
      </c>
      <c r="U45" s="217">
        <f>L45/L42</f>
        <v>6.1700376276635797E-4</v>
      </c>
      <c r="V45" s="217">
        <f>M45/M42</f>
        <v>6.3752370695656688E-5</v>
      </c>
      <c r="W45" s="217"/>
      <c r="X45" s="217">
        <f>O45/O42</f>
        <v>1.0363798596211074E-4</v>
      </c>
      <c r="Y45" s="222">
        <f>P45/P42</f>
        <v>3.398657836683373E-3</v>
      </c>
    </row>
    <row r="46" spans="1:25" ht="20.100000000000001" customHeight="1">
      <c r="B46" s="383" t="s">
        <v>108</v>
      </c>
      <c r="C46" s="25">
        <v>2.1619999999999999</v>
      </c>
      <c r="D46" s="26">
        <v>7.24</v>
      </c>
      <c r="E46" s="26">
        <v>4.6349999999999998</v>
      </c>
      <c r="F46" s="26">
        <v>20.777000000000001</v>
      </c>
      <c r="G46" s="26">
        <v>15.66</v>
      </c>
      <c r="H46" s="26">
        <v>25.366</v>
      </c>
      <c r="I46" s="26">
        <v>16.231999999999999</v>
      </c>
      <c r="J46" s="26">
        <v>24.149000000000001</v>
      </c>
      <c r="K46" s="26">
        <v>19.722999999999999</v>
      </c>
      <c r="L46" s="26">
        <v>19.027999999999999</v>
      </c>
      <c r="M46" s="26">
        <v>7.7130000000000001</v>
      </c>
      <c r="N46" s="26">
        <v>43.385999999999996</v>
      </c>
      <c r="O46" s="26">
        <v>68.387</v>
      </c>
      <c r="P46" s="66">
        <v>69.143000000000001</v>
      </c>
      <c r="Q46" s="211">
        <f t="shared" si="18"/>
        <v>1.1054732624621642E-2</v>
      </c>
      <c r="S46" s="223">
        <f>C46/C42</f>
        <v>1.9350818525302942E-4</v>
      </c>
      <c r="T46" s="217">
        <f>H46/H42</f>
        <v>2.3599271237832297E-3</v>
      </c>
      <c r="U46" s="217">
        <f>L46/L42</f>
        <v>1.5168407749248396E-3</v>
      </c>
      <c r="V46" s="217">
        <f>M46/M42</f>
        <v>7.8675525628095998E-4</v>
      </c>
      <c r="W46" s="217"/>
      <c r="X46" s="217">
        <f>O46/O42</f>
        <v>4.3508231712651125E-3</v>
      </c>
      <c r="Y46" s="222">
        <f>P46/P42</f>
        <v>4.2177761608507315E-3</v>
      </c>
    </row>
    <row r="47" spans="1:25" ht="20.100000000000001" customHeight="1">
      <c r="B47" s="383" t="s">
        <v>161</v>
      </c>
      <c r="C47" s="25">
        <v>43.237000000000002</v>
      </c>
      <c r="D47" s="26">
        <v>53.168999999999997</v>
      </c>
      <c r="E47" s="26">
        <v>15.783000000000001</v>
      </c>
      <c r="F47" s="26">
        <v>2.8149999999999999</v>
      </c>
      <c r="G47" s="26">
        <v>4.3119999999999994</v>
      </c>
      <c r="H47" s="26">
        <v>3.88</v>
      </c>
      <c r="I47" s="26">
        <v>37.558</v>
      </c>
      <c r="J47" s="26">
        <v>132.13399999999999</v>
      </c>
      <c r="K47" s="26">
        <v>32.274000000000001</v>
      </c>
      <c r="L47" s="26">
        <v>88.881</v>
      </c>
      <c r="M47" s="26">
        <v>8.6679999999999993</v>
      </c>
      <c r="N47" s="26">
        <v>89.76100000000001</v>
      </c>
      <c r="O47" s="26">
        <v>47.268000000000001</v>
      </c>
      <c r="P47" s="66">
        <v>278.18700000000001</v>
      </c>
      <c r="Q47" s="211">
        <f t="shared" si="18"/>
        <v>4.8853135313531357</v>
      </c>
      <c r="S47" s="223">
        <f>C48/C42</f>
        <v>0</v>
      </c>
      <c r="T47" s="217">
        <f>H47/H42</f>
        <v>3.6097600095714462E-4</v>
      </c>
      <c r="U47" s="217">
        <f>L48/L42</f>
        <v>1.3679308228773518E-4</v>
      </c>
      <c r="V47" s="217">
        <f>M48/M42</f>
        <v>8.0470792386885695E-4</v>
      </c>
      <c r="W47" s="217"/>
      <c r="X47" s="217">
        <f>O48/O42</f>
        <v>9.9031853252683601E-4</v>
      </c>
      <c r="Y47" s="222">
        <f>P48/P42</f>
        <v>9.8369839853461511E-4</v>
      </c>
    </row>
    <row r="48" spans="1:25" ht="20.100000000000001" customHeight="1">
      <c r="B48" s="383" t="s">
        <v>24</v>
      </c>
      <c r="C48" s="25"/>
      <c r="D48" s="26">
        <v>14.206</v>
      </c>
      <c r="E48" s="26"/>
      <c r="F48" s="26">
        <v>0.67</v>
      </c>
      <c r="G48" s="26">
        <v>0.40200000000000002</v>
      </c>
      <c r="H48" s="26">
        <v>9.8919999999999995</v>
      </c>
      <c r="I48" s="26">
        <v>10.111000000000001</v>
      </c>
      <c r="J48" s="26">
        <v>18.143000000000001</v>
      </c>
      <c r="K48" s="26">
        <v>20.690999999999999</v>
      </c>
      <c r="L48" s="26">
        <v>1.716</v>
      </c>
      <c r="M48" s="26">
        <v>7.8890000000000002</v>
      </c>
      <c r="N48" s="26">
        <v>8.9489999999999998</v>
      </c>
      <c r="O48" s="26">
        <v>15.566000000000001</v>
      </c>
      <c r="P48" s="66">
        <v>16.126000000000001</v>
      </c>
      <c r="Q48" s="211">
        <f t="shared" si="18"/>
        <v>3.5975844789926791E-2</v>
      </c>
      <c r="S48" s="223">
        <f>C49/C42</f>
        <v>0.81567083344745128</v>
      </c>
      <c r="T48" s="217">
        <f>H49/H42</f>
        <v>0.50264242805855297</v>
      </c>
      <c r="U48" s="217">
        <f>L49/L42</f>
        <v>0.41052799738275619</v>
      </c>
      <c r="V48" s="217">
        <f>M49/M42</f>
        <v>0.38637414970913109</v>
      </c>
      <c r="W48" s="217"/>
      <c r="X48" s="217">
        <f>O49/O42</f>
        <v>0.45401765790239651</v>
      </c>
      <c r="Y48" s="222">
        <f>P49/P42</f>
        <v>0.40230104660239135</v>
      </c>
    </row>
    <row r="49" spans="1:25" ht="20.100000000000001" customHeight="1">
      <c r="B49" s="383" t="s">
        <v>25</v>
      </c>
      <c r="C49" s="25">
        <v>9113.2079999999987</v>
      </c>
      <c r="D49" s="26">
        <v>6939.7960000000003</v>
      </c>
      <c r="E49" s="26">
        <v>6101.2610000000004</v>
      </c>
      <c r="F49" s="26">
        <v>5713.9180000000006</v>
      </c>
      <c r="G49" s="26">
        <v>6921.473</v>
      </c>
      <c r="H49" s="26">
        <v>5402.7209999999995</v>
      </c>
      <c r="I49" s="26">
        <v>5407.5159999999996</v>
      </c>
      <c r="J49" s="26">
        <v>4881.1719999999996</v>
      </c>
      <c r="K49" s="26">
        <v>4052.8930000000005</v>
      </c>
      <c r="L49" s="26">
        <v>5149.866</v>
      </c>
      <c r="M49" s="26">
        <v>3787.8410000000003</v>
      </c>
      <c r="N49" s="26">
        <v>5537.0680000000002</v>
      </c>
      <c r="O49" s="26">
        <v>7136.3290000000006</v>
      </c>
      <c r="P49" s="66">
        <v>6595.0159999999996</v>
      </c>
      <c r="Q49" s="211">
        <f t="shared" si="18"/>
        <v>-7.5853145223545748E-2</v>
      </c>
      <c r="S49" s="223">
        <f>C50/C42</f>
        <v>7.0474123695229457E-2</v>
      </c>
      <c r="T49" s="217">
        <f>H50/H42</f>
        <v>0.3364073975146803</v>
      </c>
      <c r="U49" s="217">
        <f>L50/L42</f>
        <v>0.38361794425506524</v>
      </c>
      <c r="V49" s="217">
        <f>M50/M42</f>
        <v>0.49890973245731113</v>
      </c>
      <c r="W49" s="217"/>
      <c r="X49" s="217">
        <f>O50/O42</f>
        <v>0.39160316003607287</v>
      </c>
      <c r="Y49" s="222">
        <f>P50/P42</f>
        <v>0.4213466456531218</v>
      </c>
    </row>
    <row r="50" spans="1:25" ht="20.100000000000001" customHeight="1" thickBot="1">
      <c r="B50" s="383" t="s">
        <v>78</v>
      </c>
      <c r="C50" s="25">
        <v>787.38300000000004</v>
      </c>
      <c r="D50" s="26">
        <v>2196.0520000000001</v>
      </c>
      <c r="E50" s="26">
        <v>2136.087</v>
      </c>
      <c r="F50" s="26">
        <v>2618.902</v>
      </c>
      <c r="G50" s="26">
        <v>3185.8179999999998</v>
      </c>
      <c r="H50" s="26">
        <v>3615.9210000000003</v>
      </c>
      <c r="I50" s="26">
        <v>3836.8950000000004</v>
      </c>
      <c r="J50" s="26">
        <v>4601.4639999999999</v>
      </c>
      <c r="K50" s="26">
        <v>4895.3990000000003</v>
      </c>
      <c r="L50" s="26">
        <v>4812.2929999999997</v>
      </c>
      <c r="M50" s="26">
        <v>4891.09</v>
      </c>
      <c r="N50" s="26">
        <v>6882.6790000000001</v>
      </c>
      <c r="O50" s="26">
        <v>6155.2869999999994</v>
      </c>
      <c r="P50" s="66">
        <v>6907.2349999999997</v>
      </c>
      <c r="Q50" s="211">
        <f t="shared" si="18"/>
        <v>0.12216294707297977</v>
      </c>
      <c r="S50" s="385">
        <f>C51/C64</f>
        <v>0</v>
      </c>
      <c r="T50" s="386">
        <f>H51/H64</f>
        <v>0</v>
      </c>
      <c r="U50" s="386">
        <f>L51/L64</f>
        <v>8.4777581289972751E-4</v>
      </c>
      <c r="V50" s="386">
        <f>M51/M64</f>
        <v>1.0894293281008421E-3</v>
      </c>
      <c r="W50" s="386"/>
      <c r="X50" s="386">
        <f>O51/O64</f>
        <v>3.5534132030352411E-4</v>
      </c>
      <c r="Y50" s="399">
        <f>P51/P64</f>
        <v>1.6002133617815709E-3</v>
      </c>
    </row>
    <row r="51" spans="1:25" ht="20.100000000000001" customHeight="1" thickBot="1">
      <c r="A51" s="384" t="s">
        <v>162</v>
      </c>
      <c r="B51" s="384"/>
      <c r="C51" s="392"/>
      <c r="D51" s="389"/>
      <c r="E51" s="389"/>
      <c r="F51" s="389"/>
      <c r="G51" s="389"/>
      <c r="H51" s="389"/>
      <c r="I51" s="389"/>
      <c r="J51" s="389">
        <v>11.180999999999999</v>
      </c>
      <c r="K51" s="389">
        <v>22.009999999999998</v>
      </c>
      <c r="L51" s="389">
        <v>10.836</v>
      </c>
      <c r="M51" s="389">
        <v>10.971</v>
      </c>
      <c r="N51" s="389">
        <v>8.572000000000001</v>
      </c>
      <c r="O51" s="389">
        <v>5.6630000000000003</v>
      </c>
      <c r="P51" s="390">
        <v>26.544</v>
      </c>
      <c r="Q51" s="28">
        <f t="shared" si="18"/>
        <v>3.6872682323856614</v>
      </c>
      <c r="R51" s="2"/>
      <c r="S51" s="296">
        <f>C51/C64</f>
        <v>0</v>
      </c>
      <c r="T51" s="214">
        <f>H51/H64</f>
        <v>0</v>
      </c>
      <c r="U51" s="214">
        <f>L51/L64</f>
        <v>8.4777581289972751E-4</v>
      </c>
      <c r="V51" s="214">
        <f>M51/M64</f>
        <v>1.0894293281008421E-3</v>
      </c>
      <c r="W51" s="214"/>
      <c r="X51" s="214">
        <f>O51/O64</f>
        <v>3.5534132030352411E-4</v>
      </c>
      <c r="Y51" s="215">
        <f>P51/P64</f>
        <v>1.6002133617815709E-3</v>
      </c>
    </row>
    <row r="52" spans="1:25" ht="20.100000000000001" customHeight="1">
      <c r="B52" s="383" t="s">
        <v>76</v>
      </c>
      <c r="C52" s="393"/>
      <c r="D52" s="26"/>
      <c r="E52" s="26"/>
      <c r="F52" s="26"/>
      <c r="G52" s="26"/>
      <c r="H52" s="26"/>
      <c r="I52" s="26"/>
      <c r="J52" s="26">
        <v>10.981999999999999</v>
      </c>
      <c r="K52" s="26">
        <v>21.530999999999999</v>
      </c>
      <c r="L52" s="26">
        <v>5.4610000000000003</v>
      </c>
      <c r="M52" s="26">
        <v>2.5249999999999999</v>
      </c>
      <c r="N52" s="26">
        <v>4.3940000000000001</v>
      </c>
      <c r="O52" s="26">
        <v>3.5369999999999999</v>
      </c>
      <c r="P52" s="66">
        <v>7.8620000000000001</v>
      </c>
      <c r="Q52" s="211">
        <f t="shared" si="18"/>
        <v>1.2227876731693526</v>
      </c>
      <c r="S52" s="223"/>
      <c r="T52" s="217"/>
      <c r="U52" s="217">
        <f>L52/L51</f>
        <v>0.50396825396825395</v>
      </c>
      <c r="V52" s="217">
        <f>M52/M51</f>
        <v>0.23015221948774039</v>
      </c>
      <c r="W52" s="217"/>
      <c r="X52" s="217">
        <f>O52/O51</f>
        <v>0.62458061098357753</v>
      </c>
      <c r="Y52" s="222">
        <f>P52/P51</f>
        <v>0.29618746232670284</v>
      </c>
    </row>
    <row r="53" spans="1:25" ht="20.100000000000001" customHeight="1">
      <c r="B53" s="383" t="s">
        <v>77</v>
      </c>
      <c r="C53" s="393"/>
      <c r="D53" s="26"/>
      <c r="E53" s="26"/>
      <c r="F53" s="26"/>
      <c r="G53" s="26"/>
      <c r="H53" s="26"/>
      <c r="I53" s="26"/>
      <c r="J53" s="26">
        <v>0.19900000000000001</v>
      </c>
      <c r="K53" s="26">
        <v>0.47899999999999998</v>
      </c>
      <c r="L53" s="26">
        <v>5.375</v>
      </c>
      <c r="M53" s="26">
        <v>5.39</v>
      </c>
      <c r="N53" s="26">
        <v>2.742</v>
      </c>
      <c r="O53" s="26">
        <v>2.1259999999999999</v>
      </c>
      <c r="P53" s="66">
        <v>3.7909999999999999</v>
      </c>
      <c r="Q53" s="211">
        <f t="shared" si="18"/>
        <v>0.78316086547507058</v>
      </c>
      <c r="S53" s="223"/>
      <c r="T53" s="217"/>
      <c r="U53" s="217">
        <f>L53/L51</f>
        <v>0.49603174603174605</v>
      </c>
      <c r="V53" s="217">
        <f>M53/M51</f>
        <v>0.49129523288670129</v>
      </c>
      <c r="W53" s="217"/>
      <c r="X53" s="217">
        <f>O53/O51</f>
        <v>0.37541938901642236</v>
      </c>
      <c r="Y53" s="222">
        <f>P53/P51</f>
        <v>0.14281946955997588</v>
      </c>
    </row>
    <row r="54" spans="1:25" ht="20.100000000000001" customHeight="1">
      <c r="B54" s="383" t="s">
        <v>108</v>
      </c>
      <c r="C54" s="393"/>
      <c r="D54" s="26"/>
      <c r="E54" s="26"/>
      <c r="F54" s="26"/>
      <c r="G54" s="26"/>
      <c r="H54" s="26"/>
      <c r="I54" s="26"/>
      <c r="J54" s="26"/>
      <c r="K54" s="26"/>
      <c r="L54" s="26"/>
      <c r="M54" s="26">
        <v>1.0960000000000001</v>
      </c>
      <c r="N54" s="26">
        <v>0.45600000000000002</v>
      </c>
      <c r="O54" s="26"/>
      <c r="P54" s="66"/>
      <c r="Q54" s="211" t="e">
        <f t="shared" si="18"/>
        <v>#DIV/0!</v>
      </c>
      <c r="S54" s="223"/>
      <c r="T54" s="217"/>
      <c r="U54" s="217">
        <f>L54/L51</f>
        <v>0</v>
      </c>
      <c r="V54" s="217">
        <f>M54/M51</f>
        <v>9.9899735666757819E-2</v>
      </c>
      <c r="W54" s="217"/>
      <c r="X54" s="217">
        <f>O54/O51</f>
        <v>0</v>
      </c>
      <c r="Y54" s="222">
        <f>P54/P51</f>
        <v>0</v>
      </c>
    </row>
    <row r="55" spans="1:25" ht="20.100000000000001" customHeight="1">
      <c r="B55" s="383" t="s">
        <v>161</v>
      </c>
      <c r="C55" s="393"/>
      <c r="D55" s="26"/>
      <c r="E55" s="26"/>
      <c r="F55" s="26"/>
      <c r="G55" s="26"/>
      <c r="H55" s="26"/>
      <c r="I55" s="26"/>
      <c r="J55" s="26"/>
      <c r="K55" s="26"/>
      <c r="L55" s="26"/>
      <c r="M55" s="26">
        <v>1.96</v>
      </c>
      <c r="N55" s="26">
        <v>0.98</v>
      </c>
      <c r="O55" s="26"/>
      <c r="P55" s="66"/>
      <c r="Q55" s="211" t="e">
        <f t="shared" si="18"/>
        <v>#DIV/0!</v>
      </c>
      <c r="S55" s="223"/>
      <c r="T55" s="217"/>
      <c r="U55" s="217">
        <f>L55/L51</f>
        <v>0</v>
      </c>
      <c r="V55" s="217">
        <f>M55/M51</f>
        <v>0.17865281195880048</v>
      </c>
      <c r="W55" s="217"/>
      <c r="X55" s="217">
        <f>O55/O51</f>
        <v>0</v>
      </c>
      <c r="Y55" s="222">
        <f>P55/P51</f>
        <v>0</v>
      </c>
    </row>
    <row r="56" spans="1:25" ht="20.100000000000001" customHeight="1" thickBot="1">
      <c r="B56" s="383" t="s">
        <v>24</v>
      </c>
      <c r="C56" s="393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66">
        <v>14.891</v>
      </c>
      <c r="Q56" s="211"/>
      <c r="S56" s="223"/>
      <c r="T56" s="217"/>
      <c r="U56" s="217"/>
      <c r="V56" s="217"/>
      <c r="W56" s="217"/>
      <c r="X56" s="217"/>
      <c r="Y56" s="222"/>
    </row>
    <row r="57" spans="1:25" ht="20.100000000000001" customHeight="1" thickBot="1">
      <c r="A57" s="43" t="s">
        <v>168</v>
      </c>
      <c r="B57" s="43"/>
      <c r="C57" s="132">
        <v>82.506999999999991</v>
      </c>
      <c r="D57" s="138">
        <v>300.399</v>
      </c>
      <c r="E57" s="138">
        <v>193.24200000000002</v>
      </c>
      <c r="F57" s="138">
        <v>253.41</v>
      </c>
      <c r="G57" s="138">
        <v>522.98800000000006</v>
      </c>
      <c r="H57" s="138">
        <v>81.195000000000007</v>
      </c>
      <c r="I57" s="138">
        <v>252.35399999999998</v>
      </c>
      <c r="J57" s="138">
        <v>148.376</v>
      </c>
      <c r="K57" s="138">
        <v>11.668999999999999</v>
      </c>
      <c r="L57" s="138">
        <v>226.351</v>
      </c>
      <c r="M57" s="138">
        <v>255.88199999999998</v>
      </c>
      <c r="N57" s="138">
        <v>309.34500000000003</v>
      </c>
      <c r="O57" s="138">
        <v>212.952</v>
      </c>
      <c r="P57" s="163">
        <v>168.00799999999998</v>
      </c>
      <c r="Q57" s="28">
        <f t="shared" si="18"/>
        <v>-0.21105225590743462</v>
      </c>
      <c r="R57" s="2"/>
      <c r="S57" s="296">
        <f>C57/C64</f>
        <v>7.3305926054722812E-3</v>
      </c>
      <c r="T57" s="214">
        <f>H57/H64</f>
        <v>7.4973462192211311E-3</v>
      </c>
      <c r="U57" s="214">
        <f>L57/L64</f>
        <v>1.7709016521379309E-2</v>
      </c>
      <c r="V57" s="214">
        <f>M57/M64</f>
        <v>2.5409293166812476E-2</v>
      </c>
      <c r="W57" s="214"/>
      <c r="X57" s="214">
        <f>O57/O64</f>
        <v>1.3362289394539302E-2</v>
      </c>
      <c r="Y57" s="215">
        <f>P57/P64</f>
        <v>1.0128414952011684E-2</v>
      </c>
    </row>
    <row r="58" spans="1:25" ht="20.100000000000001" customHeight="1">
      <c r="B58" s="383" t="s">
        <v>76</v>
      </c>
      <c r="C58" s="25">
        <v>14.021999999999998</v>
      </c>
      <c r="D58" s="26">
        <v>1.5620000000000001</v>
      </c>
      <c r="E58" s="26">
        <v>4.2809999999999997</v>
      </c>
      <c r="F58" s="26">
        <v>0.621</v>
      </c>
      <c r="G58" s="26">
        <v>9.2420000000000009</v>
      </c>
      <c r="H58" s="26">
        <v>16.303000000000001</v>
      </c>
      <c r="I58" s="26">
        <v>12.556999999999999</v>
      </c>
      <c r="J58" s="26"/>
      <c r="K58" s="26">
        <v>2.0739999999999998</v>
      </c>
      <c r="L58" s="26">
        <v>0.26900000000000002</v>
      </c>
      <c r="M58" s="26"/>
      <c r="N58" s="26">
        <v>0.105</v>
      </c>
      <c r="O58" s="26"/>
      <c r="P58" s="66"/>
      <c r="Q58" s="211" t="e">
        <f t="shared" si="18"/>
        <v>#DIV/0!</v>
      </c>
      <c r="S58" s="223">
        <f>C58/C57</f>
        <v>0.16994921643012109</v>
      </c>
      <c r="T58" s="217">
        <f>H58/H57</f>
        <v>0.20078822587597758</v>
      </c>
      <c r="U58" s="217">
        <f>L58/L57</f>
        <v>1.188419755159023E-3</v>
      </c>
      <c r="V58" s="217">
        <f>M58/M57</f>
        <v>0</v>
      </c>
      <c r="W58" s="217"/>
      <c r="X58" s="217">
        <f>O58/O57</f>
        <v>0</v>
      </c>
      <c r="Y58" s="222">
        <f>P58/P57</f>
        <v>0</v>
      </c>
    </row>
    <row r="59" spans="1:25" ht="20.100000000000001" customHeight="1">
      <c r="B59" s="383" t="s">
        <v>77</v>
      </c>
      <c r="C59" s="25">
        <v>5.1909999999999998</v>
      </c>
      <c r="D59" s="26"/>
      <c r="E59" s="26">
        <v>2.403</v>
      </c>
      <c r="F59" s="26"/>
      <c r="G59" s="26"/>
      <c r="H59" s="26">
        <v>17.798999999999999</v>
      </c>
      <c r="I59" s="26">
        <v>155.35999999999999</v>
      </c>
      <c r="J59" s="26">
        <v>8.6059999999999999</v>
      </c>
      <c r="K59" s="26">
        <v>9.5949999999999989</v>
      </c>
      <c r="L59" s="26">
        <v>4.8099999999999996</v>
      </c>
      <c r="M59" s="26">
        <v>208.029</v>
      </c>
      <c r="N59" s="26">
        <v>251.45800000000003</v>
      </c>
      <c r="O59" s="26">
        <v>165.387</v>
      </c>
      <c r="P59" s="66">
        <v>143.834</v>
      </c>
      <c r="Q59" s="211">
        <f t="shared" si="18"/>
        <v>-0.13031858610410732</v>
      </c>
      <c r="S59" s="223">
        <f>C59/C57</f>
        <v>6.2915873804646888E-2</v>
      </c>
      <c r="T59" s="217">
        <f>H59/H57</f>
        <v>0.2192130057269536</v>
      </c>
      <c r="U59" s="217">
        <f>L59/L57</f>
        <v>2.1250182239088849E-2</v>
      </c>
      <c r="V59" s="217">
        <f>M59/M57</f>
        <v>0.81298801791450748</v>
      </c>
      <c r="W59" s="217"/>
      <c r="X59" s="217">
        <f>O59/O57</f>
        <v>0.77663980615349937</v>
      </c>
      <c r="Y59" s="222">
        <f>P59/P57</f>
        <v>0.85611399457168713</v>
      </c>
    </row>
    <row r="60" spans="1:25" ht="20.100000000000001" customHeight="1">
      <c r="B60" s="383" t="s">
        <v>23</v>
      </c>
      <c r="C60" s="25">
        <v>21.353999999999999</v>
      </c>
      <c r="D60" s="26">
        <v>264.57400000000001</v>
      </c>
      <c r="E60" s="26">
        <v>53.608000000000004</v>
      </c>
      <c r="F60" s="26">
        <v>128.77199999999999</v>
      </c>
      <c r="G60" s="26">
        <v>341.75299999999999</v>
      </c>
      <c r="H60" s="26"/>
      <c r="I60" s="26">
        <v>38.935000000000002</v>
      </c>
      <c r="J60" s="26">
        <v>130.69</v>
      </c>
      <c r="K60" s="26"/>
      <c r="L60" s="26">
        <v>141.61699999999999</v>
      </c>
      <c r="M60" s="26"/>
      <c r="N60" s="26"/>
      <c r="O60" s="26"/>
      <c r="P60" s="66">
        <v>0.628</v>
      </c>
      <c r="Q60" s="211" t="e">
        <f t="shared" si="18"/>
        <v>#DIV/0!</v>
      </c>
      <c r="S60" s="223">
        <f>C60/C57</f>
        <v>0.25881440362635899</v>
      </c>
      <c r="T60" s="217">
        <f>H60/H57</f>
        <v>0</v>
      </c>
      <c r="U60" s="217">
        <f>L60/L57</f>
        <v>0.62565219504221314</v>
      </c>
      <c r="V60" s="217">
        <f>M60/M57</f>
        <v>0</v>
      </c>
      <c r="W60" s="217"/>
      <c r="X60" s="217">
        <f>O60/O57</f>
        <v>0</v>
      </c>
      <c r="Y60" s="222">
        <f>P60/P57</f>
        <v>3.7379172420360937E-3</v>
      </c>
    </row>
    <row r="61" spans="1:25" ht="20.100000000000001" customHeight="1">
      <c r="B61" s="383" t="s">
        <v>108</v>
      </c>
      <c r="C61" s="25"/>
      <c r="D61" s="26"/>
      <c r="E61" s="26"/>
      <c r="F61" s="26">
        <v>6.4629999999999992</v>
      </c>
      <c r="G61" s="26">
        <v>0.85599999999999998</v>
      </c>
      <c r="H61" s="26">
        <v>3.7919999999999998</v>
      </c>
      <c r="I61" s="26"/>
      <c r="J61" s="26">
        <v>0.95500000000000007</v>
      </c>
      <c r="K61" s="26"/>
      <c r="L61" s="26"/>
      <c r="M61" s="26"/>
      <c r="N61" s="26"/>
      <c r="O61" s="26"/>
      <c r="P61" s="66"/>
      <c r="Q61" s="211" t="e">
        <f t="shared" si="18"/>
        <v>#DIV/0!</v>
      </c>
      <c r="S61" s="223">
        <f>C61/C57</f>
        <v>0</v>
      </c>
      <c r="T61" s="217">
        <f>H61/H57</f>
        <v>4.6702383151671897E-2</v>
      </c>
      <c r="U61" s="217">
        <f>L61/L57</f>
        <v>0</v>
      </c>
      <c r="V61" s="217">
        <f>M61/M57</f>
        <v>0</v>
      </c>
      <c r="W61" s="217"/>
      <c r="X61" s="217">
        <f>O61/O57</f>
        <v>0</v>
      </c>
      <c r="Y61" s="222">
        <f>P61/P57</f>
        <v>0</v>
      </c>
    </row>
    <row r="62" spans="1:25" ht="20.100000000000001" customHeight="1">
      <c r="B62" s="383" t="s">
        <v>161</v>
      </c>
      <c r="C62" s="25">
        <v>8.0670000000000002</v>
      </c>
      <c r="D62" s="26"/>
      <c r="E62" s="26"/>
      <c r="F62" s="26"/>
      <c r="G62" s="26"/>
      <c r="H62" s="26"/>
      <c r="I62" s="26">
        <v>1.8089999999999999</v>
      </c>
      <c r="J62" s="26"/>
      <c r="K62" s="26"/>
      <c r="L62" s="26"/>
      <c r="M62" s="26">
        <v>0.44400000000000001</v>
      </c>
      <c r="N62" s="26"/>
      <c r="O62" s="26"/>
      <c r="P62" s="66"/>
      <c r="Q62" s="211" t="e">
        <f t="shared" si="18"/>
        <v>#DIV/0!</v>
      </c>
      <c r="S62" s="223">
        <f>C62/C57</f>
        <v>9.7773522246597272E-2</v>
      </c>
      <c r="T62" s="217">
        <f>H62/H57</f>
        <v>0</v>
      </c>
      <c r="U62" s="217">
        <f>L62/L57</f>
        <v>0</v>
      </c>
      <c r="V62" s="217">
        <f>M62/M57</f>
        <v>1.7351748071376652E-3</v>
      </c>
      <c r="W62" s="217"/>
      <c r="X62" s="217">
        <f>O62/O57</f>
        <v>0</v>
      </c>
      <c r="Y62" s="222">
        <f>P62/P57</f>
        <v>0</v>
      </c>
    </row>
    <row r="63" spans="1:25" ht="20.100000000000001" customHeight="1" thickBot="1">
      <c r="B63" s="383" t="s">
        <v>78</v>
      </c>
      <c r="C63" s="25">
        <v>33.872999999999998</v>
      </c>
      <c r="D63" s="26">
        <v>34.262999999999998</v>
      </c>
      <c r="E63" s="26">
        <v>132.95000000000002</v>
      </c>
      <c r="F63" s="26">
        <v>117.554</v>
      </c>
      <c r="G63" s="26">
        <v>171.137</v>
      </c>
      <c r="H63" s="26">
        <v>43.301000000000002</v>
      </c>
      <c r="I63" s="26">
        <v>43.692999999999998</v>
      </c>
      <c r="J63" s="26">
        <v>8.125</v>
      </c>
      <c r="K63" s="26"/>
      <c r="L63" s="26">
        <v>79.655000000000001</v>
      </c>
      <c r="M63" s="26">
        <v>47.408999999999999</v>
      </c>
      <c r="N63" s="26">
        <v>57.781999999999996</v>
      </c>
      <c r="O63" s="26">
        <v>47.564999999999998</v>
      </c>
      <c r="P63" s="66">
        <v>23.545999999999999</v>
      </c>
      <c r="Q63" s="211">
        <f t="shared" si="18"/>
        <v>-0.50497214338273944</v>
      </c>
      <c r="R63" s="8"/>
      <c r="S63" s="223">
        <f>C63/C57</f>
        <v>0.41054698389227584</v>
      </c>
      <c r="T63" s="217">
        <f>H63/H57</f>
        <v>0.53329638524539691</v>
      </c>
      <c r="U63" s="217">
        <f>L63/L57</f>
        <v>0.35190920296353895</v>
      </c>
      <c r="V63" s="217">
        <f>M63/M57</f>
        <v>0.18527680727835488</v>
      </c>
      <c r="W63" s="217"/>
      <c r="X63" s="217">
        <f>O63/O57</f>
        <v>0.2233601938465006</v>
      </c>
      <c r="Y63" s="222">
        <f>P63/P57</f>
        <v>0.14014808818627686</v>
      </c>
    </row>
    <row r="64" spans="1:25" ht="20.100000000000001" customHeight="1" thickBot="1">
      <c r="A64" s="397" t="s">
        <v>163</v>
      </c>
      <c r="B64" s="397"/>
      <c r="C64" s="421">
        <v>11255.160999999998</v>
      </c>
      <c r="D64" s="422">
        <v>9991.6630000000023</v>
      </c>
      <c r="E64" s="422">
        <v>9375.9430000000029</v>
      </c>
      <c r="F64" s="422">
        <v>9476.8810000000012</v>
      </c>
      <c r="G64" s="422">
        <v>11836.088000000002</v>
      </c>
      <c r="H64" s="423">
        <v>10829.831999999999</v>
      </c>
      <c r="I64" s="422">
        <v>11041.944</v>
      </c>
      <c r="J64" s="422">
        <v>11651.916999999999</v>
      </c>
      <c r="K64" s="422">
        <v>11405.254000000001</v>
      </c>
      <c r="L64" s="423">
        <v>12781.680999999999</v>
      </c>
      <c r="M64" s="422">
        <v>10070.409999999998</v>
      </c>
      <c r="N64" s="422">
        <v>14554.4</v>
      </c>
      <c r="O64" s="422">
        <v>15936.79</v>
      </c>
      <c r="P64" s="398">
        <v>16587.788</v>
      </c>
      <c r="Q64" s="439">
        <f t="shared" si="18"/>
        <v>4.0848753105236349E-2</v>
      </c>
      <c r="R64" s="8"/>
      <c r="S64" s="331">
        <f t="shared" ref="S64:Y64" si="19">S42+S51+S57</f>
        <v>1</v>
      </c>
      <c r="T64" s="331">
        <f t="shared" si="19"/>
        <v>1</v>
      </c>
      <c r="U64" s="331">
        <f t="shared" si="19"/>
        <v>1</v>
      </c>
      <c r="V64" s="331">
        <f t="shared" si="19"/>
        <v>1.0000000000000002</v>
      </c>
      <c r="W64" s="331"/>
      <c r="X64" s="331">
        <f t="shared" si="19"/>
        <v>1</v>
      </c>
      <c r="Y64" s="400">
        <f t="shared" si="19"/>
        <v>1</v>
      </c>
    </row>
    <row r="65" spans="1:25" ht="20.100000000000001" customHeight="1">
      <c r="B65" s="383" t="s">
        <v>76</v>
      </c>
      <c r="C65" s="17">
        <f t="shared" ref="C65:P65" si="20">C43+C52+C58</f>
        <v>874.86700000000008</v>
      </c>
      <c r="D65" s="26">
        <f t="shared" si="20"/>
        <v>280.63499999999999</v>
      </c>
      <c r="E65" s="26">
        <f t="shared" si="20"/>
        <v>289.79100000000011</v>
      </c>
      <c r="F65" s="26">
        <f t="shared" si="20"/>
        <v>208.03800000000001</v>
      </c>
      <c r="G65" s="26">
        <f t="shared" si="20"/>
        <v>754.38499999999976</v>
      </c>
      <c r="H65" s="26">
        <f t="shared" si="20"/>
        <v>1025.1359999999997</v>
      </c>
      <c r="I65" s="26">
        <f t="shared" si="20"/>
        <v>1021.994</v>
      </c>
      <c r="J65" s="26">
        <f t="shared" si="20"/>
        <v>1245.4299999999998</v>
      </c>
      <c r="K65" s="26">
        <f t="shared" si="20"/>
        <v>1479.796</v>
      </c>
      <c r="L65" s="26">
        <f t="shared" si="20"/>
        <v>1235.0070000000001</v>
      </c>
      <c r="M65" s="26">
        <f t="shared" si="20"/>
        <v>823.57499999999993</v>
      </c>
      <c r="N65" s="26">
        <f t="shared" ref="N65:O65" si="21">N43+N52+N58</f>
        <v>1296.3819999999996</v>
      </c>
      <c r="O65" s="26">
        <f t="shared" si="21"/>
        <v>1865.1729999999998</v>
      </c>
      <c r="P65" s="39">
        <f t="shared" si="20"/>
        <v>1816.0500000000002</v>
      </c>
      <c r="Q65" s="211">
        <f t="shared" si="18"/>
        <v>-2.6336967133879591E-2</v>
      </c>
      <c r="R65" s="8"/>
      <c r="S65" s="223">
        <f>C65/C64</f>
        <v>7.7730296350269915E-2</v>
      </c>
      <c r="T65" s="217">
        <f>H65/H64</f>
        <v>9.4658532099112888E-2</v>
      </c>
      <c r="U65" s="217">
        <f>L65/L64</f>
        <v>9.6623206290315039E-2</v>
      </c>
      <c r="V65" s="217">
        <f>M65/M64</f>
        <v>8.1781675224742598E-2</v>
      </c>
      <c r="W65" s="217"/>
      <c r="X65" s="217">
        <f t="shared" ref="X65:Y65" si="22">O65/O64</f>
        <v>0.11703567656974834</v>
      </c>
      <c r="Y65" s="222">
        <f t="shared" si="22"/>
        <v>0.10948114359792879</v>
      </c>
    </row>
    <row r="66" spans="1:25" ht="20.100000000000001" customHeight="1">
      <c r="B66" s="383" t="s">
        <v>77</v>
      </c>
      <c r="C66" s="17">
        <f t="shared" ref="C66:P66" si="23">C44+C53+C59</f>
        <v>337.161</v>
      </c>
      <c r="D66" s="26">
        <f t="shared" si="23"/>
        <v>188.33199999999999</v>
      </c>
      <c r="E66" s="26">
        <f t="shared" si="23"/>
        <v>266.54500000000002</v>
      </c>
      <c r="F66" s="26">
        <f t="shared" si="23"/>
        <v>79.734999999999999</v>
      </c>
      <c r="G66" s="26">
        <f t="shared" si="23"/>
        <v>422.68800000000005</v>
      </c>
      <c r="H66" s="26">
        <f t="shared" si="23"/>
        <v>691.09999999999991</v>
      </c>
      <c r="I66" s="26">
        <f t="shared" si="23"/>
        <v>595.03800000000001</v>
      </c>
      <c r="J66" s="26">
        <f t="shared" si="23"/>
        <v>589.15699999999993</v>
      </c>
      <c r="K66" s="26">
        <f t="shared" si="23"/>
        <v>866.75800000000004</v>
      </c>
      <c r="L66" s="26">
        <f t="shared" si="23"/>
        <v>1245.8779999999999</v>
      </c>
      <c r="M66" s="26">
        <f t="shared" si="23"/>
        <v>492.09999999999997</v>
      </c>
      <c r="N66" s="26">
        <f t="shared" ref="N66:O66" si="24">N44+N53+N59</f>
        <v>581.13100000000009</v>
      </c>
      <c r="O66" s="26">
        <f t="shared" si="24"/>
        <v>599.58600000000001</v>
      </c>
      <c r="P66" s="39">
        <f t="shared" si="23"/>
        <v>811.25099999999998</v>
      </c>
      <c r="Q66" s="211">
        <f t="shared" si="18"/>
        <v>0.35301858282214721</v>
      </c>
      <c r="S66" s="223">
        <f>C66/C64</f>
        <v>2.9956124128299903E-2</v>
      </c>
      <c r="T66" s="217">
        <f>H66/H64</f>
        <v>6.3814470990870398E-2</v>
      </c>
      <c r="U66" s="217">
        <f>L66/L64</f>
        <v>9.7473720397184063E-2</v>
      </c>
      <c r="V66" s="217">
        <f>M66/M64</f>
        <v>4.8865934952002955E-2</v>
      </c>
      <c r="W66" s="217"/>
      <c r="X66" s="217">
        <f t="shared" ref="X66:Y66" si="25">O66/O64</f>
        <v>3.762275840994328E-2</v>
      </c>
      <c r="Y66" s="222">
        <f t="shared" si="25"/>
        <v>4.8906520869449258E-2</v>
      </c>
    </row>
    <row r="67" spans="1:25" ht="20.100000000000001" customHeight="1">
      <c r="B67" s="383" t="s">
        <v>23</v>
      </c>
      <c r="C67" s="17">
        <f>C45+C60</f>
        <v>55.203000000000003</v>
      </c>
      <c r="D67" s="26">
        <f t="shared" ref="D67:P67" si="26">D45+D60</f>
        <v>277.97000000000003</v>
      </c>
      <c r="E67" s="26">
        <f t="shared" si="26"/>
        <v>428.89100000000002</v>
      </c>
      <c r="F67" s="26">
        <f t="shared" si="26"/>
        <v>708.00900000000001</v>
      </c>
      <c r="G67" s="26">
        <f t="shared" si="26"/>
        <v>359.35699999999997</v>
      </c>
      <c r="H67" s="26">
        <f t="shared" si="26"/>
        <v>8.722999999999999</v>
      </c>
      <c r="I67" s="26">
        <f t="shared" si="26"/>
        <v>71.098000000000013</v>
      </c>
      <c r="J67" s="26">
        <f t="shared" si="26"/>
        <v>151.18799999999999</v>
      </c>
      <c r="K67" s="26">
        <f t="shared" si="26"/>
        <v>37.720000000000006</v>
      </c>
      <c r="L67" s="26">
        <f t="shared" si="26"/>
        <v>149.357</v>
      </c>
      <c r="M67" s="26">
        <f t="shared" si="26"/>
        <v>0.625</v>
      </c>
      <c r="N67" s="26">
        <f t="shared" ref="N67:O67" si="27">N45+N60</f>
        <v>55.825999999999993</v>
      </c>
      <c r="O67" s="26">
        <f t="shared" si="27"/>
        <v>1.629</v>
      </c>
      <c r="P67" s="39">
        <f t="shared" si="26"/>
        <v>56.342999999999996</v>
      </c>
      <c r="Q67" s="211">
        <f t="shared" si="18"/>
        <v>33.587476979742171</v>
      </c>
      <c r="S67" s="223">
        <f>C67/C64</f>
        <v>4.9046832826291874E-3</v>
      </c>
      <c r="T67" s="217">
        <f>H67/H64</f>
        <v>8.0546032477696794E-4</v>
      </c>
      <c r="U67" s="217">
        <f>L67/L64</f>
        <v>1.1685239210711018E-2</v>
      </c>
      <c r="V67" s="217">
        <f>M67/M64</f>
        <v>6.2063014316199653E-5</v>
      </c>
      <c r="W67" s="217"/>
      <c r="X67" s="217">
        <f t="shared" ref="X67:Y67" si="28">O67/O64</f>
        <v>1.0221631834265244E-4</v>
      </c>
      <c r="Y67" s="222">
        <f t="shared" si="28"/>
        <v>3.3966554190347741E-3</v>
      </c>
    </row>
    <row r="68" spans="1:25" ht="20.100000000000001" customHeight="1">
      <c r="B68" s="383" t="s">
        <v>108</v>
      </c>
      <c r="C68" s="17">
        <f t="shared" ref="C68:P68" si="29">C54+C61+C46</f>
        <v>2.1619999999999999</v>
      </c>
      <c r="D68" s="26">
        <f t="shared" si="29"/>
        <v>7.24</v>
      </c>
      <c r="E68" s="26">
        <f t="shared" si="29"/>
        <v>4.6349999999999998</v>
      </c>
      <c r="F68" s="26">
        <f t="shared" si="29"/>
        <v>27.240000000000002</v>
      </c>
      <c r="G68" s="26">
        <f t="shared" si="29"/>
        <v>16.516000000000002</v>
      </c>
      <c r="H68" s="26">
        <f t="shared" si="29"/>
        <v>29.158000000000001</v>
      </c>
      <c r="I68" s="26">
        <f t="shared" si="29"/>
        <v>16.231999999999999</v>
      </c>
      <c r="J68" s="26">
        <f t="shared" si="29"/>
        <v>25.103999999999999</v>
      </c>
      <c r="K68" s="26">
        <f t="shared" si="29"/>
        <v>19.722999999999999</v>
      </c>
      <c r="L68" s="26">
        <f t="shared" si="29"/>
        <v>19.027999999999999</v>
      </c>
      <c r="M68" s="26">
        <f t="shared" si="29"/>
        <v>8.8090000000000011</v>
      </c>
      <c r="N68" s="26">
        <f t="shared" ref="N68:O68" si="30">N54+N61+N46</f>
        <v>43.841999999999999</v>
      </c>
      <c r="O68" s="26">
        <f t="shared" si="30"/>
        <v>68.387</v>
      </c>
      <c r="P68" s="39">
        <f t="shared" si="29"/>
        <v>69.143000000000001</v>
      </c>
      <c r="Q68" s="211">
        <f t="shared" si="18"/>
        <v>1.1054732624621642E-2</v>
      </c>
      <c r="S68" s="223">
        <f>C68/C64</f>
        <v>1.9208965558111522E-4</v>
      </c>
      <c r="T68" s="217">
        <f>H68/H64</f>
        <v>2.6923778688349004E-3</v>
      </c>
      <c r="U68" s="217">
        <f>L68/L64</f>
        <v>1.4886930756603924E-3</v>
      </c>
      <c r="V68" s="217">
        <f>M68/M64</f>
        <v>8.7474094897824445E-4</v>
      </c>
      <c r="W68" s="217"/>
      <c r="X68" s="217">
        <f t="shared" ref="X68:Y68" si="31">O68/O64</f>
        <v>4.2911401856961153E-3</v>
      </c>
      <c r="Y68" s="222">
        <f t="shared" si="31"/>
        <v>4.1683074319493352E-3</v>
      </c>
    </row>
    <row r="69" spans="1:25" ht="20.100000000000001" customHeight="1">
      <c r="B69" s="383" t="s">
        <v>161</v>
      </c>
      <c r="C69" s="17">
        <f t="shared" ref="C69:P69" si="32">C47+C55+C62</f>
        <v>51.304000000000002</v>
      </c>
      <c r="D69" s="26">
        <f t="shared" si="32"/>
        <v>53.168999999999997</v>
      </c>
      <c r="E69" s="26">
        <f t="shared" si="32"/>
        <v>15.783000000000001</v>
      </c>
      <c r="F69" s="26">
        <f t="shared" si="32"/>
        <v>2.8149999999999999</v>
      </c>
      <c r="G69" s="26">
        <f t="shared" si="32"/>
        <v>4.3119999999999994</v>
      </c>
      <c r="H69" s="26">
        <f t="shared" si="32"/>
        <v>3.88</v>
      </c>
      <c r="I69" s="26">
        <f t="shared" si="32"/>
        <v>39.366999999999997</v>
      </c>
      <c r="J69" s="26">
        <f t="shared" si="32"/>
        <v>132.13399999999999</v>
      </c>
      <c r="K69" s="26">
        <f t="shared" si="32"/>
        <v>32.274000000000001</v>
      </c>
      <c r="L69" s="26">
        <f t="shared" si="32"/>
        <v>88.881</v>
      </c>
      <c r="M69" s="26">
        <f t="shared" si="32"/>
        <v>11.072000000000001</v>
      </c>
      <c r="N69" s="26">
        <f t="shared" ref="N69:O69" si="33">N47+N55+N62</f>
        <v>90.741000000000014</v>
      </c>
      <c r="O69" s="26">
        <f t="shared" si="33"/>
        <v>47.268000000000001</v>
      </c>
      <c r="P69" s="39">
        <f t="shared" si="32"/>
        <v>278.18700000000001</v>
      </c>
      <c r="Q69" s="211">
        <f t="shared" si="18"/>
        <v>4.8853135313531357</v>
      </c>
      <c r="S69" s="223">
        <f>C69/C64</f>
        <v>4.5582644264262418E-3</v>
      </c>
      <c r="T69" s="217">
        <f>H69/H64</f>
        <v>3.5826963890113906E-4</v>
      </c>
      <c r="U69" s="217">
        <f>L69/L64</f>
        <v>6.9537801796180024E-3</v>
      </c>
      <c r="V69" s="217">
        <f>M69/M64</f>
        <v>1.0994587112143402E-3</v>
      </c>
      <c r="W69" s="217"/>
      <c r="X69" s="217">
        <f t="shared" ref="X69:Y69" si="34">O69/O64</f>
        <v>2.9659674250586219E-3</v>
      </c>
      <c r="Y69" s="222">
        <f t="shared" si="34"/>
        <v>1.6770590509114294E-2</v>
      </c>
    </row>
    <row r="70" spans="1:25" ht="20.100000000000001" customHeight="1">
      <c r="B70" s="383" t="s">
        <v>24</v>
      </c>
      <c r="C70" s="17">
        <f>C48</f>
        <v>0</v>
      </c>
      <c r="D70" s="26">
        <f t="shared" ref="D70:P70" si="35">D48</f>
        <v>14.206</v>
      </c>
      <c r="E70" s="26">
        <f t="shared" si="35"/>
        <v>0</v>
      </c>
      <c r="F70" s="26">
        <f t="shared" si="35"/>
        <v>0.67</v>
      </c>
      <c r="G70" s="26">
        <f t="shared" si="35"/>
        <v>0.40200000000000002</v>
      </c>
      <c r="H70" s="26">
        <f t="shared" si="35"/>
        <v>9.8919999999999995</v>
      </c>
      <c r="I70" s="26">
        <f t="shared" si="35"/>
        <v>10.111000000000001</v>
      </c>
      <c r="J70" s="26">
        <f t="shared" si="35"/>
        <v>18.143000000000001</v>
      </c>
      <c r="K70" s="26">
        <f t="shared" si="35"/>
        <v>20.690999999999999</v>
      </c>
      <c r="L70" s="26">
        <f t="shared" si="35"/>
        <v>1.716</v>
      </c>
      <c r="M70" s="26">
        <f t="shared" si="35"/>
        <v>7.8890000000000002</v>
      </c>
      <c r="N70" s="26">
        <f t="shared" ref="N70:O70" si="36">N48</f>
        <v>8.9489999999999998</v>
      </c>
      <c r="O70" s="26">
        <f t="shared" si="36"/>
        <v>15.566000000000001</v>
      </c>
      <c r="P70" s="39">
        <f t="shared" si="35"/>
        <v>16.126000000000001</v>
      </c>
      <c r="Q70" s="211">
        <f t="shared" si="18"/>
        <v>3.5975844789926791E-2</v>
      </c>
      <c r="S70" s="223">
        <f>C70/C64</f>
        <v>0</v>
      </c>
      <c r="T70" s="217">
        <f>H70/H64</f>
        <v>9.1340290412630606E-4</v>
      </c>
      <c r="U70" s="217">
        <f>L70/L64</f>
        <v>1.3425464146695572E-4</v>
      </c>
      <c r="V70" s="217">
        <f>M70/M64</f>
        <v>7.8338419190479851E-4</v>
      </c>
      <c r="W70" s="217"/>
      <c r="X70" s="217">
        <f t="shared" ref="X70:Y70" si="37">O70/O64</f>
        <v>9.7673370860756783E-4</v>
      </c>
      <c r="Y70" s="222">
        <f t="shared" si="37"/>
        <v>9.7216096564532901E-4</v>
      </c>
    </row>
    <row r="71" spans="1:25" ht="20.100000000000001" customHeight="1">
      <c r="B71" s="383" t="s">
        <v>25</v>
      </c>
      <c r="C71" s="17">
        <f>C49</f>
        <v>9113.2079999999987</v>
      </c>
      <c r="D71" s="26">
        <f t="shared" ref="D71:P71" si="38">D49</f>
        <v>6939.7960000000003</v>
      </c>
      <c r="E71" s="26">
        <f t="shared" si="38"/>
        <v>6101.2610000000004</v>
      </c>
      <c r="F71" s="26">
        <f t="shared" si="38"/>
        <v>5713.9180000000006</v>
      </c>
      <c r="G71" s="26">
        <f t="shared" si="38"/>
        <v>6921.473</v>
      </c>
      <c r="H71" s="26">
        <f t="shared" si="38"/>
        <v>5402.7209999999995</v>
      </c>
      <c r="I71" s="26">
        <f t="shared" si="38"/>
        <v>5407.5159999999996</v>
      </c>
      <c r="J71" s="26">
        <f t="shared" si="38"/>
        <v>4881.1719999999996</v>
      </c>
      <c r="K71" s="26">
        <f t="shared" si="38"/>
        <v>4052.8930000000005</v>
      </c>
      <c r="L71" s="26">
        <f t="shared" si="38"/>
        <v>5149.866</v>
      </c>
      <c r="M71" s="26">
        <f t="shared" si="38"/>
        <v>3787.8410000000003</v>
      </c>
      <c r="N71" s="26">
        <f t="shared" ref="N71:O71" si="39">N49</f>
        <v>5537.0680000000002</v>
      </c>
      <c r="O71" s="26">
        <f t="shared" si="39"/>
        <v>7136.3290000000006</v>
      </c>
      <c r="P71" s="39">
        <f t="shared" si="38"/>
        <v>6595.0159999999996</v>
      </c>
      <c r="Q71" s="211">
        <f t="shared" si="18"/>
        <v>-7.5853145223545748E-2</v>
      </c>
      <c r="S71" s="223">
        <f>C71/C64</f>
        <v>0.80969148286728199</v>
      </c>
      <c r="T71" s="217">
        <f>H71/H64</f>
        <v>0.49887394375092803</v>
      </c>
      <c r="U71" s="217">
        <f>L71/L64</f>
        <v>0.40290991458791692</v>
      </c>
      <c r="V71" s="217">
        <f>M71/M64</f>
        <v>0.37613572833678083</v>
      </c>
      <c r="W71" s="217"/>
      <c r="X71" s="217">
        <f t="shared" ref="X71:Y71" si="40">O71/O64</f>
        <v>0.44778961133327355</v>
      </c>
      <c r="Y71" s="222">
        <f t="shared" si="40"/>
        <v>0.39758260715654187</v>
      </c>
    </row>
    <row r="72" spans="1:25" ht="20.100000000000001" customHeight="1" thickBot="1">
      <c r="A72" s="15"/>
      <c r="B72" s="388" t="s">
        <v>78</v>
      </c>
      <c r="C72" s="40">
        <f>C50+C63</f>
        <v>821.25600000000009</v>
      </c>
      <c r="D72" s="30">
        <f t="shared" ref="D72:P72" si="41">D50+D63</f>
        <v>2230.3150000000001</v>
      </c>
      <c r="E72" s="30">
        <f t="shared" si="41"/>
        <v>2269.0369999999998</v>
      </c>
      <c r="F72" s="30">
        <f t="shared" si="41"/>
        <v>2736.4560000000001</v>
      </c>
      <c r="G72" s="30">
        <f t="shared" si="41"/>
        <v>3356.9549999999999</v>
      </c>
      <c r="H72" s="30">
        <f t="shared" si="41"/>
        <v>3659.2220000000002</v>
      </c>
      <c r="I72" s="30">
        <f t="shared" si="41"/>
        <v>3880.5880000000006</v>
      </c>
      <c r="J72" s="30">
        <f t="shared" si="41"/>
        <v>4609.5889999999999</v>
      </c>
      <c r="K72" s="30">
        <f t="shared" si="41"/>
        <v>4895.3990000000003</v>
      </c>
      <c r="L72" s="30">
        <f t="shared" si="41"/>
        <v>4891.9479999999994</v>
      </c>
      <c r="M72" s="30">
        <f t="shared" si="41"/>
        <v>4938.4989999999998</v>
      </c>
      <c r="N72" s="30">
        <f t="shared" ref="N72:O72" si="42">N50+N63</f>
        <v>6940.4610000000002</v>
      </c>
      <c r="O72" s="30">
        <f t="shared" si="42"/>
        <v>6202.851999999999</v>
      </c>
      <c r="P72" s="41">
        <f t="shared" si="41"/>
        <v>6930.7809999999999</v>
      </c>
      <c r="Q72" s="212">
        <f t="shared" si="18"/>
        <v>0.11735392042241233</v>
      </c>
      <c r="S72" s="229">
        <f>C72/C64</f>
        <v>7.2967059289511735E-2</v>
      </c>
      <c r="T72" s="230">
        <f>H72/H64</f>
        <v>0.33788354242244945</v>
      </c>
      <c r="U72" s="230">
        <f>L72/L64</f>
        <v>0.38273119161712765</v>
      </c>
      <c r="V72" s="230">
        <f>M72/M64</f>
        <v>0.49039701462006025</v>
      </c>
      <c r="W72" s="230"/>
      <c r="X72" s="230">
        <f t="shared" ref="X72:Y72" si="43">O72/O64</f>
        <v>0.38921589604932982</v>
      </c>
      <c r="Y72" s="312">
        <f t="shared" si="43"/>
        <v>0.41782430544687454</v>
      </c>
    </row>
    <row r="73" spans="1:25" ht="20.100000000000001" customHeight="1"/>
    <row r="74" spans="1:25" ht="20.100000000000001" customHeight="1"/>
    <row r="75" spans="1:25" ht="6" customHeight="1">
      <c r="A75" s="542" t="s">
        <v>164</v>
      </c>
      <c r="B75" s="543"/>
      <c r="C75" s="546" t="s">
        <v>167</v>
      </c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8"/>
      <c r="Q75" s="562" t="s">
        <v>177</v>
      </c>
    </row>
    <row r="76" spans="1:25" ht="20.100000000000001" customHeight="1">
      <c r="A76" s="542"/>
      <c r="B76" s="543"/>
      <c r="C76" s="549"/>
      <c r="D76" s="550"/>
      <c r="E76" s="550"/>
      <c r="F76" s="550"/>
      <c r="G76" s="550"/>
      <c r="H76" s="550"/>
      <c r="I76" s="550"/>
      <c r="J76" s="550"/>
      <c r="K76" s="550"/>
      <c r="L76" s="550"/>
      <c r="M76" s="550"/>
      <c r="N76" s="550"/>
      <c r="O76" s="550"/>
      <c r="P76" s="551"/>
      <c r="Q76" s="563"/>
    </row>
    <row r="77" spans="1:25" ht="20.100000000000001" customHeight="1">
      <c r="A77" s="544"/>
      <c r="B77" s="545"/>
      <c r="C77" s="394">
        <v>2010</v>
      </c>
      <c r="D77" s="395">
        <v>2011</v>
      </c>
      <c r="E77" s="395">
        <v>2012</v>
      </c>
      <c r="F77" s="395">
        <v>2013</v>
      </c>
      <c r="G77" s="395">
        <v>2014</v>
      </c>
      <c r="H77" s="396">
        <v>2015</v>
      </c>
      <c r="I77" s="395">
        <v>2016</v>
      </c>
      <c r="J77" s="395">
        <v>2017</v>
      </c>
      <c r="K77" s="395">
        <v>2018</v>
      </c>
      <c r="L77" s="396">
        <v>2019</v>
      </c>
      <c r="M77" s="395">
        <v>2020</v>
      </c>
      <c r="N77" s="395">
        <v>2021</v>
      </c>
      <c r="O77" s="395">
        <v>2022</v>
      </c>
      <c r="P77" s="434">
        <v>2023</v>
      </c>
      <c r="Q77" s="563"/>
    </row>
    <row r="78" spans="1:25" ht="20.100000000000001" customHeight="1" thickBot="1">
      <c r="A78" s="406" t="s">
        <v>160</v>
      </c>
      <c r="B78" s="406"/>
      <c r="C78" s="407">
        <f t="shared" ref="C78:P78" si="44">(C42/C6)*10</f>
        <v>1.8269466708985507</v>
      </c>
      <c r="D78" s="408">
        <f t="shared" si="44"/>
        <v>1.5908317011241726</v>
      </c>
      <c r="E78" s="408">
        <f t="shared" si="44"/>
        <v>1.5297959239431937</v>
      </c>
      <c r="F78" s="408">
        <f t="shared" si="44"/>
        <v>1.7203381784968153</v>
      </c>
      <c r="G78" s="408">
        <f t="shared" si="44"/>
        <v>1.7943997394947333</v>
      </c>
      <c r="H78" s="408">
        <f t="shared" si="44"/>
        <v>1.625135092310307</v>
      </c>
      <c r="I78" s="408">
        <f t="shared" si="44"/>
        <v>1.637213160052241</v>
      </c>
      <c r="J78" s="408">
        <f t="shared" si="44"/>
        <v>1.7406703552010439</v>
      </c>
      <c r="K78" s="408">
        <f t="shared" si="44"/>
        <v>1.7354715593776426</v>
      </c>
      <c r="L78" s="408">
        <f t="shared" si="44"/>
        <v>1.7541918065520343</v>
      </c>
      <c r="M78" s="408">
        <f t="shared" si="44"/>
        <v>1.6997963931964155</v>
      </c>
      <c r="N78" s="408">
        <f t="shared" si="44"/>
        <v>1.7823923736827352</v>
      </c>
      <c r="O78" s="408">
        <f t="shared" si="44"/>
        <v>2.1996431742129348</v>
      </c>
      <c r="P78" s="409">
        <f t="shared" si="44"/>
        <v>2.3050605988937329</v>
      </c>
      <c r="Q78" s="31">
        <f>(P78-O78)/O78</f>
        <v>4.7924784308945069E-2</v>
      </c>
    </row>
    <row r="79" spans="1:25" ht="20.100000000000001" customHeight="1" thickBot="1">
      <c r="A79" s="9"/>
      <c r="B79" s="410" t="s">
        <v>76</v>
      </c>
      <c r="C79" s="407">
        <f t="shared" ref="C79:P79" si="45">(C43/C7)*10</f>
        <v>2.9831203304547915</v>
      </c>
      <c r="D79" s="408">
        <f t="shared" si="45"/>
        <v>3.2663038389513108</v>
      </c>
      <c r="E79" s="408">
        <f t="shared" si="45"/>
        <v>6.0714513556618845</v>
      </c>
      <c r="F79" s="408">
        <f t="shared" si="45"/>
        <v>7.0831881979305402</v>
      </c>
      <c r="G79" s="408">
        <f t="shared" si="45"/>
        <v>11.111420945109673</v>
      </c>
      <c r="H79" s="408">
        <f t="shared" si="45"/>
        <v>11.051586258270888</v>
      </c>
      <c r="I79" s="408">
        <f t="shared" si="45"/>
        <v>7.2348628192999067</v>
      </c>
      <c r="J79" s="408">
        <f t="shared" si="45"/>
        <v>13.073594357307012</v>
      </c>
      <c r="K79" s="408">
        <f t="shared" si="45"/>
        <v>12.667597473772119</v>
      </c>
      <c r="L79" s="408">
        <f t="shared" si="45"/>
        <v>13.174683300109319</v>
      </c>
      <c r="M79" s="408">
        <f t="shared" si="45"/>
        <v>15.663512533862411</v>
      </c>
      <c r="N79" s="408">
        <f t="shared" si="45"/>
        <v>16.245604989814129</v>
      </c>
      <c r="O79" s="408">
        <f t="shared" si="45"/>
        <v>10.7594090993157</v>
      </c>
      <c r="P79" s="409">
        <f t="shared" si="45"/>
        <v>10.276890199889744</v>
      </c>
      <c r="Q79" s="211">
        <f t="shared" ref="Q79:Q109" si="46">(P79-O79)/O79</f>
        <v>-4.4846226681411791E-2</v>
      </c>
    </row>
    <row r="80" spans="1:25" ht="20.100000000000001" customHeight="1" thickBot="1">
      <c r="A80" s="9"/>
      <c r="B80" s="410" t="s">
        <v>77</v>
      </c>
      <c r="C80" s="407">
        <f t="shared" ref="C80:P80" si="47">(C44/C8)*10</f>
        <v>1.6683083231986171</v>
      </c>
      <c r="D80" s="408">
        <f t="shared" si="47"/>
        <v>1.206784526563331</v>
      </c>
      <c r="E80" s="408">
        <f t="shared" si="47"/>
        <v>1.7103765338168162</v>
      </c>
      <c r="F80" s="408">
        <f t="shared" si="47"/>
        <v>2.6767490264536056</v>
      </c>
      <c r="G80" s="408">
        <f t="shared" si="47"/>
        <v>1.8871432206908563</v>
      </c>
      <c r="H80" s="408">
        <f t="shared" si="47"/>
        <v>1.4133250768794801</v>
      </c>
      <c r="I80" s="408">
        <f t="shared" si="47"/>
        <v>1.7596692600774819</v>
      </c>
      <c r="J80" s="408">
        <f t="shared" si="47"/>
        <v>1.8980328029696005</v>
      </c>
      <c r="K80" s="408">
        <f t="shared" si="47"/>
        <v>1.5660926474351944</v>
      </c>
      <c r="L80" s="408">
        <f t="shared" si="47"/>
        <v>1.3505535257002275</v>
      </c>
      <c r="M80" s="408">
        <f t="shared" si="47"/>
        <v>9.5595842480790338</v>
      </c>
      <c r="N80" s="408">
        <f t="shared" si="47"/>
        <v>6.369199298655758</v>
      </c>
      <c r="O80" s="408">
        <f t="shared" si="47"/>
        <v>9.6518116427645975</v>
      </c>
      <c r="P80" s="409">
        <f t="shared" si="47"/>
        <v>13.701372974088983</v>
      </c>
      <c r="Q80" s="211">
        <f t="shared" si="46"/>
        <v>0.41956489426107962</v>
      </c>
    </row>
    <row r="81" spans="1:17" ht="20.100000000000001" customHeight="1" thickBot="1">
      <c r="A81" s="9"/>
      <c r="B81" s="410" t="s">
        <v>23</v>
      </c>
      <c r="C81" s="407">
        <f t="shared" ref="C81:P81" si="48">(C45/C9)*10</f>
        <v>1.9665930745991169</v>
      </c>
      <c r="D81" s="408">
        <f t="shared" si="48"/>
        <v>2.501587301587302</v>
      </c>
      <c r="E81" s="408">
        <f t="shared" si="48"/>
        <v>1.1445567805785566</v>
      </c>
      <c r="F81" s="408">
        <f t="shared" si="48"/>
        <v>1.4722109966526622</v>
      </c>
      <c r="G81" s="408">
        <f t="shared" si="48"/>
        <v>5.2439678284182296</v>
      </c>
      <c r="H81" s="408">
        <f t="shared" si="48"/>
        <v>0.77939599714081476</v>
      </c>
      <c r="I81" s="408">
        <f t="shared" si="48"/>
        <v>12.607996863974915</v>
      </c>
      <c r="J81" s="408">
        <f t="shared" si="48"/>
        <v>1.6097062980995758</v>
      </c>
      <c r="K81" s="408">
        <f t="shared" si="48"/>
        <v>1.0194319072457503</v>
      </c>
      <c r="L81" s="408">
        <f t="shared" si="48"/>
        <v>6.10410094637224</v>
      </c>
      <c r="M81" s="408">
        <f t="shared" si="48"/>
        <v>2.7654867256637172</v>
      </c>
      <c r="N81" s="408">
        <f t="shared" si="48"/>
        <v>1.5961230558096975</v>
      </c>
      <c r="O81" s="408">
        <f t="shared" si="48"/>
        <v>6.0783582089552244</v>
      </c>
      <c r="P81" s="409">
        <f t="shared" si="48"/>
        <v>10.073223648526486</v>
      </c>
      <c r="Q81" s="211">
        <f t="shared" si="46"/>
        <v>0.65722770890429594</v>
      </c>
    </row>
    <row r="82" spans="1:17" ht="20.100000000000001" customHeight="1" thickBot="1">
      <c r="A82" s="9"/>
      <c r="B82" s="410" t="s">
        <v>108</v>
      </c>
      <c r="C82" s="407">
        <f t="shared" ref="C82:P82" si="49">(C46/C10)*10</f>
        <v>6.4730538922155691</v>
      </c>
      <c r="D82" s="408">
        <f t="shared" si="49"/>
        <v>12.679509632224168</v>
      </c>
      <c r="E82" s="408">
        <f t="shared" si="49"/>
        <v>7.9366438356164384</v>
      </c>
      <c r="F82" s="408">
        <f t="shared" si="49"/>
        <v>7.6639616377720401</v>
      </c>
      <c r="G82" s="408">
        <f t="shared" si="49"/>
        <v>8.5340599455040866</v>
      </c>
      <c r="H82" s="408">
        <f t="shared" si="49"/>
        <v>3.7629431835039311</v>
      </c>
      <c r="I82" s="408">
        <f t="shared" si="49"/>
        <v>4.8453731343283577</v>
      </c>
      <c r="J82" s="408">
        <f t="shared" si="49"/>
        <v>7.9073346430910281</v>
      </c>
      <c r="K82" s="408">
        <f t="shared" si="49"/>
        <v>2.777496127306013</v>
      </c>
      <c r="L82" s="408">
        <f t="shared" si="49"/>
        <v>7.363777089783281</v>
      </c>
      <c r="M82" s="408">
        <f t="shared" si="49"/>
        <v>1.7313131313131314</v>
      </c>
      <c r="N82" s="408">
        <f t="shared" si="49"/>
        <v>1.9204993138860604</v>
      </c>
      <c r="O82" s="408">
        <f t="shared" si="49"/>
        <v>2.251275636172104</v>
      </c>
      <c r="P82" s="409">
        <f t="shared" si="49"/>
        <v>2.4868899039671977</v>
      </c>
      <c r="Q82" s="211">
        <f t="shared" si="46"/>
        <v>0.10465811649599426</v>
      </c>
    </row>
    <row r="83" spans="1:17" ht="20.100000000000001" customHeight="1" thickBot="1">
      <c r="A83" s="9"/>
      <c r="B83" s="410" t="s">
        <v>161</v>
      </c>
      <c r="C83" s="407">
        <f t="shared" ref="C83:P83" si="50">(C47/C11)*10</f>
        <v>4.2834357043788387</v>
      </c>
      <c r="D83" s="408">
        <f t="shared" si="50"/>
        <v>2.4796660759257532</v>
      </c>
      <c r="E83" s="408">
        <f t="shared" si="50"/>
        <v>1.9052390149686143</v>
      </c>
      <c r="F83" s="408">
        <f t="shared" si="50"/>
        <v>3.4539877300613497</v>
      </c>
      <c r="G83" s="408">
        <f t="shared" si="50"/>
        <v>6.0223463687150822</v>
      </c>
      <c r="H83" s="408">
        <f t="shared" si="50"/>
        <v>2.7974044700793077</v>
      </c>
      <c r="I83" s="408">
        <f t="shared" si="50"/>
        <v>1.2346076723316128</v>
      </c>
      <c r="J83" s="408">
        <f t="shared" si="50"/>
        <v>2.8362848004808203</v>
      </c>
      <c r="K83" s="408">
        <f t="shared" si="50"/>
        <v>2.9241641750475678</v>
      </c>
      <c r="L83" s="408">
        <f t="shared" si="50"/>
        <v>4.3831245684978795</v>
      </c>
      <c r="M83" s="408">
        <f t="shared" si="50"/>
        <v>10.149882903981261</v>
      </c>
      <c r="N83" s="408">
        <f t="shared" si="50"/>
        <v>7.7500431704368857</v>
      </c>
      <c r="O83" s="408">
        <f t="shared" si="50"/>
        <v>9.69798933114485</v>
      </c>
      <c r="P83" s="409">
        <f t="shared" si="50"/>
        <v>5.5807053442465104</v>
      </c>
      <c r="Q83" s="211">
        <f t="shared" si="46"/>
        <v>-0.42455026978383914</v>
      </c>
    </row>
    <row r="84" spans="1:17" ht="20.100000000000001" customHeight="1" thickBot="1">
      <c r="A84" s="9"/>
      <c r="B84" s="410" t="s">
        <v>24</v>
      </c>
      <c r="C84" s="407" t="e">
        <f t="shared" ref="C84:P84" si="51">(C48/C12)*10</f>
        <v>#DIV/0!</v>
      </c>
      <c r="D84" s="408">
        <f t="shared" si="51"/>
        <v>11.711459192085735</v>
      </c>
      <c r="E84" s="408" t="e">
        <f t="shared" si="51"/>
        <v>#DIV/0!</v>
      </c>
      <c r="F84" s="408">
        <f t="shared" si="51"/>
        <v>6.0909090909090917</v>
      </c>
      <c r="G84" s="408">
        <f t="shared" si="51"/>
        <v>6.1846153846153848</v>
      </c>
      <c r="H84" s="408">
        <f t="shared" si="51"/>
        <v>4.5881261595547311</v>
      </c>
      <c r="I84" s="408">
        <f t="shared" si="51"/>
        <v>6.1278787878787888</v>
      </c>
      <c r="J84" s="408">
        <f t="shared" si="51"/>
        <v>6.3128044537230341</v>
      </c>
      <c r="K84" s="408">
        <f t="shared" si="51"/>
        <v>6.7529373368146208</v>
      </c>
      <c r="L84" s="408">
        <f t="shared" si="51"/>
        <v>6.1067615658362984</v>
      </c>
      <c r="M84" s="408">
        <f t="shared" si="51"/>
        <v>6.4930041152263378</v>
      </c>
      <c r="N84" s="408">
        <f t="shared" si="51"/>
        <v>6.3065539112050741</v>
      </c>
      <c r="O84" s="408">
        <f t="shared" si="51"/>
        <v>6.3071312803889787</v>
      </c>
      <c r="P84" s="409">
        <f t="shared" si="51"/>
        <v>7.635416666666667</v>
      </c>
      <c r="Q84" s="211">
        <f t="shared" si="46"/>
        <v>0.21060056105186525</v>
      </c>
    </row>
    <row r="85" spans="1:17" ht="20.100000000000001" customHeight="1" thickBot="1">
      <c r="A85" s="9"/>
      <c r="B85" s="410" t="s">
        <v>25</v>
      </c>
      <c r="C85" s="407">
        <f t="shared" ref="C85:P85" si="52">(C49/C13)*10</f>
        <v>1.7879243991863585</v>
      </c>
      <c r="D85" s="408">
        <f t="shared" si="52"/>
        <v>1.6250565800920036</v>
      </c>
      <c r="E85" s="408">
        <f t="shared" si="52"/>
        <v>1.6455644616434819</v>
      </c>
      <c r="F85" s="408">
        <f t="shared" si="52"/>
        <v>1.8945470810326723</v>
      </c>
      <c r="G85" s="408">
        <f t="shared" si="52"/>
        <v>1.9620817679470302</v>
      </c>
      <c r="H85" s="408">
        <f t="shared" si="52"/>
        <v>1.7932605370699337</v>
      </c>
      <c r="I85" s="408">
        <f t="shared" si="52"/>
        <v>1.8505321954005638</v>
      </c>
      <c r="J85" s="408">
        <f t="shared" si="52"/>
        <v>1.8131216947725912</v>
      </c>
      <c r="K85" s="408">
        <f t="shared" si="52"/>
        <v>1.8361822167875796</v>
      </c>
      <c r="L85" s="408">
        <f t="shared" si="52"/>
        <v>2.1877875794155694</v>
      </c>
      <c r="M85" s="408">
        <f t="shared" si="52"/>
        <v>1.9983597778920852</v>
      </c>
      <c r="N85" s="408">
        <f t="shared" si="52"/>
        <v>2.3028427718782978</v>
      </c>
      <c r="O85" s="408">
        <f t="shared" si="52"/>
        <v>2.6404512092198411</v>
      </c>
      <c r="P85" s="409">
        <f t="shared" si="52"/>
        <v>2.7314786934824467</v>
      </c>
      <c r="Q85" s="211">
        <f t="shared" si="46"/>
        <v>3.4474215597985206E-2</v>
      </c>
    </row>
    <row r="86" spans="1:17" ht="20.100000000000001" customHeight="1" thickBot="1">
      <c r="A86" s="9"/>
      <c r="B86" s="410" t="s">
        <v>78</v>
      </c>
      <c r="C86" s="407">
        <f t="shared" ref="C86:P86" si="53">(C50/C14)*10</f>
        <v>1.5647733573400266</v>
      </c>
      <c r="D86" s="408">
        <f t="shared" si="53"/>
        <v>1.4155556601225625</v>
      </c>
      <c r="E86" s="408">
        <f t="shared" si="53"/>
        <v>1.2159989571070422</v>
      </c>
      <c r="F86" s="408">
        <f t="shared" si="53"/>
        <v>1.3861802345214667</v>
      </c>
      <c r="G86" s="408">
        <f t="shared" si="53"/>
        <v>1.2845848670806119</v>
      </c>
      <c r="H86" s="408">
        <f t="shared" si="53"/>
        <v>1.2004854502698994</v>
      </c>
      <c r="I86" s="408">
        <f t="shared" si="53"/>
        <v>1.1839652101572617</v>
      </c>
      <c r="J86" s="408">
        <f t="shared" si="53"/>
        <v>1.3358148360068711</v>
      </c>
      <c r="K86" s="408">
        <f t="shared" si="53"/>
        <v>1.3504455831339093</v>
      </c>
      <c r="L86" s="408">
        <f t="shared" si="53"/>
        <v>1.2783121463073586</v>
      </c>
      <c r="M86" s="408">
        <f t="shared" si="53"/>
        <v>1.2926758876378481</v>
      </c>
      <c r="N86" s="408">
        <f t="shared" si="53"/>
        <v>1.2789707920957665</v>
      </c>
      <c r="O86" s="408">
        <f t="shared" si="53"/>
        <v>1.4699845772254003</v>
      </c>
      <c r="P86" s="409">
        <f t="shared" si="53"/>
        <v>1.5742192814903224</v>
      </c>
      <c r="Q86" s="211">
        <f t="shared" si="46"/>
        <v>7.0908706036675137E-2</v>
      </c>
    </row>
    <row r="87" spans="1:17" ht="20.100000000000001" customHeight="1" thickBot="1">
      <c r="A87" s="411" t="s">
        <v>162</v>
      </c>
      <c r="B87" s="411"/>
      <c r="C87" s="407" t="e">
        <f t="shared" ref="C87:P87" si="54">(C51/C15)*10</f>
        <v>#DIV/0!</v>
      </c>
      <c r="D87" s="408" t="e">
        <f t="shared" si="54"/>
        <v>#DIV/0!</v>
      </c>
      <c r="E87" s="408" t="e">
        <f t="shared" si="54"/>
        <v>#DIV/0!</v>
      </c>
      <c r="F87" s="408" t="e">
        <f t="shared" si="54"/>
        <v>#DIV/0!</v>
      </c>
      <c r="G87" s="408" t="e">
        <f t="shared" si="54"/>
        <v>#DIV/0!</v>
      </c>
      <c r="H87" s="408" t="e">
        <f t="shared" si="54"/>
        <v>#DIV/0!</v>
      </c>
      <c r="I87" s="408" t="e">
        <f t="shared" si="54"/>
        <v>#DIV/0!</v>
      </c>
      <c r="J87" s="408">
        <f t="shared" si="54"/>
        <v>2.4396683395156007</v>
      </c>
      <c r="K87" s="408">
        <f t="shared" si="54"/>
        <v>2.1398016721757727</v>
      </c>
      <c r="L87" s="408">
        <f t="shared" si="54"/>
        <v>4.05994754589734</v>
      </c>
      <c r="M87" s="408">
        <f t="shared" si="54"/>
        <v>12.452894438138479</v>
      </c>
      <c r="N87" s="408">
        <f t="shared" si="54"/>
        <v>37.26956521739131</v>
      </c>
      <c r="O87" s="408">
        <f t="shared" si="54"/>
        <v>111.0392156862745</v>
      </c>
      <c r="P87" s="409">
        <f t="shared" si="54"/>
        <v>18.772277227722771</v>
      </c>
      <c r="Q87" s="28">
        <f t="shared" si="46"/>
        <v>-0.83094011325907446</v>
      </c>
    </row>
    <row r="88" spans="1:17" ht="20.100000000000001" customHeight="1" thickBot="1">
      <c r="A88" s="9"/>
      <c r="B88" s="410" t="s">
        <v>76</v>
      </c>
      <c r="C88" s="407" t="e">
        <f t="shared" ref="C88:P88" si="55">(C52/C16)*10</f>
        <v>#DIV/0!</v>
      </c>
      <c r="D88" s="408" t="e">
        <f t="shared" si="55"/>
        <v>#DIV/0!</v>
      </c>
      <c r="E88" s="408" t="e">
        <f t="shared" si="55"/>
        <v>#DIV/0!</v>
      </c>
      <c r="F88" s="408" t="e">
        <f t="shared" si="55"/>
        <v>#DIV/0!</v>
      </c>
      <c r="G88" s="408" t="e">
        <f t="shared" si="55"/>
        <v>#DIV/0!</v>
      </c>
      <c r="H88" s="408" t="e">
        <f t="shared" si="55"/>
        <v>#DIV/0!</v>
      </c>
      <c r="I88" s="408" t="e">
        <f t="shared" si="55"/>
        <v>#DIV/0!</v>
      </c>
      <c r="J88" s="408">
        <f t="shared" si="55"/>
        <v>2.3993882455757043</v>
      </c>
      <c r="K88" s="408">
        <f t="shared" si="55"/>
        <v>2.0993564742589701</v>
      </c>
      <c r="L88" s="408">
        <f t="shared" si="55"/>
        <v>40.753731343283583</v>
      </c>
      <c r="M88" s="408">
        <f t="shared" si="55"/>
        <v>97.115384615384613</v>
      </c>
      <c r="N88" s="408">
        <f t="shared" si="55"/>
        <v>73.233333333333348</v>
      </c>
      <c r="O88" s="408">
        <f t="shared" si="55"/>
        <v>117.9</v>
      </c>
      <c r="P88" s="409">
        <f t="shared" si="55"/>
        <v>174.71111111111111</v>
      </c>
      <c r="Q88" s="211">
        <f t="shared" si="46"/>
        <v>0.48185844877956829</v>
      </c>
    </row>
    <row r="89" spans="1:17" ht="20.100000000000001" customHeight="1" thickBot="1">
      <c r="A89" s="9"/>
      <c r="B89" s="410" t="s">
        <v>77</v>
      </c>
      <c r="C89" s="407" t="e">
        <f t="shared" ref="C89:P89" si="56">(C53/C17)*10</f>
        <v>#DIV/0!</v>
      </c>
      <c r="D89" s="408" t="e">
        <f t="shared" si="56"/>
        <v>#DIV/0!</v>
      </c>
      <c r="E89" s="408" t="e">
        <f t="shared" si="56"/>
        <v>#DIV/0!</v>
      </c>
      <c r="F89" s="408" t="e">
        <f t="shared" si="56"/>
        <v>#DIV/0!</v>
      </c>
      <c r="G89" s="408" t="e">
        <f t="shared" si="56"/>
        <v>#DIV/0!</v>
      </c>
      <c r="H89" s="408" t="e">
        <f t="shared" si="56"/>
        <v>#DIV/0!</v>
      </c>
      <c r="I89" s="408" t="e">
        <f t="shared" si="56"/>
        <v>#DIV/0!</v>
      </c>
      <c r="J89" s="408">
        <f t="shared" si="56"/>
        <v>33.166666666666671</v>
      </c>
      <c r="K89" s="408">
        <f t="shared" si="56"/>
        <v>15.966666666666667</v>
      </c>
      <c r="L89" s="408">
        <f t="shared" si="56"/>
        <v>2.1203155818540433</v>
      </c>
      <c r="M89" s="408">
        <f t="shared" si="56"/>
        <v>35.93333333333333</v>
      </c>
      <c r="N89" s="408">
        <f t="shared" si="56"/>
        <v>26.114285714285714</v>
      </c>
      <c r="O89" s="408">
        <f t="shared" si="56"/>
        <v>101.23809523809524</v>
      </c>
      <c r="P89" s="409">
        <f t="shared" si="56"/>
        <v>29.8503937007874</v>
      </c>
      <c r="Q89" s="211">
        <f t="shared" si="46"/>
        <v>-0.70514662854349219</v>
      </c>
    </row>
    <row r="90" spans="1:17" ht="20.100000000000001" customHeight="1" thickBot="1">
      <c r="A90" s="9"/>
      <c r="B90" s="410" t="s">
        <v>108</v>
      </c>
      <c r="C90" s="407" t="e">
        <f t="shared" ref="C90:P90" si="57">(C54/C18)*10</f>
        <v>#DIV/0!</v>
      </c>
      <c r="D90" s="408" t="e">
        <f t="shared" si="57"/>
        <v>#DIV/0!</v>
      </c>
      <c r="E90" s="408" t="e">
        <f t="shared" si="57"/>
        <v>#DIV/0!</v>
      </c>
      <c r="F90" s="408" t="e">
        <f t="shared" si="57"/>
        <v>#DIV/0!</v>
      </c>
      <c r="G90" s="408" t="e">
        <f t="shared" si="57"/>
        <v>#DIV/0!</v>
      </c>
      <c r="H90" s="408" t="e">
        <f t="shared" si="57"/>
        <v>#DIV/0!</v>
      </c>
      <c r="I90" s="408" t="e">
        <f t="shared" si="57"/>
        <v>#DIV/0!</v>
      </c>
      <c r="J90" s="408" t="e">
        <f t="shared" si="57"/>
        <v>#DIV/0!</v>
      </c>
      <c r="K90" s="408" t="e">
        <f t="shared" si="57"/>
        <v>#DIV/0!</v>
      </c>
      <c r="L90" s="408" t="e">
        <f t="shared" si="57"/>
        <v>#DIV/0!</v>
      </c>
      <c r="M90" s="408">
        <f t="shared" si="57"/>
        <v>24.355555555555558</v>
      </c>
      <c r="N90" s="408">
        <f t="shared" si="57"/>
        <v>14.25</v>
      </c>
      <c r="O90" s="408" t="e">
        <f t="shared" si="57"/>
        <v>#DIV/0!</v>
      </c>
      <c r="P90" s="409" t="e">
        <f t="shared" si="57"/>
        <v>#DIV/0!</v>
      </c>
      <c r="Q90" s="211" t="e">
        <f t="shared" si="46"/>
        <v>#DIV/0!</v>
      </c>
    </row>
    <row r="91" spans="1:17" ht="20.100000000000001" customHeight="1" thickBot="1">
      <c r="A91" s="9"/>
      <c r="B91" s="410" t="s">
        <v>161</v>
      </c>
      <c r="C91" s="407" t="e">
        <f t="shared" ref="C91:P91" si="58">(C55/C19)*10</f>
        <v>#DIV/0!</v>
      </c>
      <c r="D91" s="408" t="e">
        <f t="shared" si="58"/>
        <v>#DIV/0!</v>
      </c>
      <c r="E91" s="408" t="e">
        <f t="shared" si="58"/>
        <v>#DIV/0!</v>
      </c>
      <c r="F91" s="408" t="e">
        <f t="shared" si="58"/>
        <v>#DIV/0!</v>
      </c>
      <c r="G91" s="408" t="e">
        <f t="shared" si="58"/>
        <v>#DIV/0!</v>
      </c>
      <c r="H91" s="408" t="e">
        <f t="shared" si="58"/>
        <v>#DIV/0!</v>
      </c>
      <c r="I91" s="408" t="e">
        <f t="shared" si="58"/>
        <v>#DIV/0!</v>
      </c>
      <c r="J91" s="408" t="e">
        <f t="shared" si="58"/>
        <v>#DIV/0!</v>
      </c>
      <c r="K91" s="408" t="e">
        <f t="shared" si="58"/>
        <v>#DIV/0!</v>
      </c>
      <c r="L91" s="408" t="e">
        <f t="shared" si="58"/>
        <v>#DIV/0!</v>
      </c>
      <c r="M91" s="408">
        <f t="shared" si="58"/>
        <v>2.9696969696969697</v>
      </c>
      <c r="N91" s="408">
        <f t="shared" si="58"/>
        <v>29.696969696969695</v>
      </c>
      <c r="O91" s="408" t="e">
        <f t="shared" si="58"/>
        <v>#DIV/0!</v>
      </c>
      <c r="P91" s="409" t="e">
        <f t="shared" si="58"/>
        <v>#DIV/0!</v>
      </c>
      <c r="Q91" s="28" t="e">
        <f t="shared" si="46"/>
        <v>#DIV/0!</v>
      </c>
    </row>
    <row r="92" spans="1:17" ht="20.100000000000001" customHeight="1" thickBot="1">
      <c r="A92" s="9"/>
      <c r="B92" s="410" t="s">
        <v>24</v>
      </c>
      <c r="C92" s="407" t="e">
        <f t="shared" ref="C92:P92" si="59">(C56/C20)*10</f>
        <v>#DIV/0!</v>
      </c>
      <c r="D92" s="408" t="e">
        <f t="shared" si="59"/>
        <v>#DIV/0!</v>
      </c>
      <c r="E92" s="408" t="e">
        <f t="shared" si="59"/>
        <v>#DIV/0!</v>
      </c>
      <c r="F92" s="408" t="e">
        <f t="shared" si="59"/>
        <v>#DIV/0!</v>
      </c>
      <c r="G92" s="408" t="e">
        <f t="shared" si="59"/>
        <v>#DIV/0!</v>
      </c>
      <c r="H92" s="408" t="e">
        <f t="shared" si="59"/>
        <v>#DIV/0!</v>
      </c>
      <c r="I92" s="408" t="e">
        <f t="shared" si="59"/>
        <v>#DIV/0!</v>
      </c>
      <c r="J92" s="408" t="e">
        <f t="shared" si="59"/>
        <v>#DIV/0!</v>
      </c>
      <c r="K92" s="408" t="e">
        <f t="shared" si="59"/>
        <v>#DIV/0!</v>
      </c>
      <c r="L92" s="408" t="e">
        <f t="shared" si="59"/>
        <v>#DIV/0!</v>
      </c>
      <c r="M92" s="408" t="e">
        <f t="shared" si="59"/>
        <v>#DIV/0!</v>
      </c>
      <c r="N92" s="408" t="e">
        <f t="shared" si="59"/>
        <v>#DIV/0!</v>
      </c>
      <c r="O92" s="408" t="e">
        <f t="shared" si="59"/>
        <v>#DIV/0!</v>
      </c>
      <c r="P92" s="409">
        <f t="shared" si="59"/>
        <v>11.989533011272142</v>
      </c>
      <c r="Q92" s="211" t="e">
        <f t="shared" si="46"/>
        <v>#DIV/0!</v>
      </c>
    </row>
    <row r="93" spans="1:17" ht="20.100000000000001" customHeight="1" thickBot="1">
      <c r="A93" s="55" t="s">
        <v>168</v>
      </c>
      <c r="B93" s="55"/>
      <c r="C93" s="407">
        <f t="shared" ref="C93:P93" si="60">(C57/C21)*10</f>
        <v>1.7712966938600259</v>
      </c>
      <c r="D93" s="408">
        <f t="shared" si="60"/>
        <v>0.6763930388026631</v>
      </c>
      <c r="E93" s="408">
        <f t="shared" si="60"/>
        <v>0.98075459057827574</v>
      </c>
      <c r="F93" s="408">
        <f t="shared" si="60"/>
        <v>0.99004910981141347</v>
      </c>
      <c r="G93" s="408">
        <f t="shared" si="60"/>
        <v>0.91513222476723111</v>
      </c>
      <c r="H93" s="408">
        <f t="shared" si="60"/>
        <v>1.5312877187688594</v>
      </c>
      <c r="I93" s="408">
        <f t="shared" si="60"/>
        <v>1.3401130063512969</v>
      </c>
      <c r="J93" s="408">
        <f t="shared" si="60"/>
        <v>0.7273689886759156</v>
      </c>
      <c r="K93" s="408">
        <f t="shared" si="60"/>
        <v>13.712103407755581</v>
      </c>
      <c r="L93" s="408">
        <f t="shared" si="60"/>
        <v>0.98246032848362796</v>
      </c>
      <c r="M93" s="408">
        <f t="shared" si="60"/>
        <v>1.3215202425281598</v>
      </c>
      <c r="N93" s="408">
        <f t="shared" si="60"/>
        <v>1.1768431864871034</v>
      </c>
      <c r="O93" s="408">
        <f t="shared" si="60"/>
        <v>1.2875203298729723</v>
      </c>
      <c r="P93" s="409">
        <f t="shared" si="60"/>
        <v>1.5750405459880561</v>
      </c>
      <c r="Q93" s="211">
        <f t="shared" si="46"/>
        <v>0.22331314655315057</v>
      </c>
    </row>
    <row r="94" spans="1:17" ht="20.100000000000001" customHeight="1" thickBot="1">
      <c r="A94" s="9"/>
      <c r="B94" s="410" t="s">
        <v>76</v>
      </c>
      <c r="C94" s="407">
        <f t="shared" ref="C94:P94" si="61">(C58/C22)*10</f>
        <v>1.5485367200441744</v>
      </c>
      <c r="D94" s="408">
        <f t="shared" si="61"/>
        <v>65.083333333333343</v>
      </c>
      <c r="E94" s="408">
        <f t="shared" si="61"/>
        <v>0.95366451325462231</v>
      </c>
      <c r="F94" s="408">
        <f t="shared" si="61"/>
        <v>207</v>
      </c>
      <c r="G94" s="408">
        <f t="shared" si="61"/>
        <v>1.0211026405921999</v>
      </c>
      <c r="H94" s="408">
        <f t="shared" si="61"/>
        <v>5.2914638104511527</v>
      </c>
      <c r="I94" s="408">
        <f t="shared" si="61"/>
        <v>2.3435983575961177</v>
      </c>
      <c r="J94" s="408" t="e">
        <f t="shared" si="61"/>
        <v>#DIV/0!</v>
      </c>
      <c r="K94" s="408">
        <f t="shared" si="61"/>
        <v>12.802469135802468</v>
      </c>
      <c r="L94" s="408">
        <f t="shared" si="61"/>
        <v>29.888888888888893</v>
      </c>
      <c r="M94" s="408" t="e">
        <f t="shared" si="61"/>
        <v>#DIV/0!</v>
      </c>
      <c r="N94" s="408">
        <f t="shared" si="61"/>
        <v>35</v>
      </c>
      <c r="O94" s="408" t="e">
        <f t="shared" si="61"/>
        <v>#DIV/0!</v>
      </c>
      <c r="P94" s="409" t="e">
        <f t="shared" si="61"/>
        <v>#DIV/0!</v>
      </c>
      <c r="Q94" s="211" t="e">
        <f t="shared" si="46"/>
        <v>#DIV/0!</v>
      </c>
    </row>
    <row r="95" spans="1:17" ht="20.100000000000001" customHeight="1" thickBot="1">
      <c r="A95" s="9"/>
      <c r="B95" s="410" t="s">
        <v>77</v>
      </c>
      <c r="C95" s="407">
        <f t="shared" ref="C95:P95" si="62">(C59/C23)*10</f>
        <v>2.3899631675874771</v>
      </c>
      <c r="D95" s="408" t="e">
        <f t="shared" si="62"/>
        <v>#DIV/0!</v>
      </c>
      <c r="E95" s="408">
        <f t="shared" si="62"/>
        <v>0.65245723594895466</v>
      </c>
      <c r="F95" s="408" t="e">
        <f t="shared" si="62"/>
        <v>#DIV/0!</v>
      </c>
      <c r="G95" s="408" t="e">
        <f t="shared" si="62"/>
        <v>#DIV/0!</v>
      </c>
      <c r="H95" s="408">
        <f t="shared" si="62"/>
        <v>0.75921344480464081</v>
      </c>
      <c r="I95" s="408">
        <f t="shared" si="62"/>
        <v>1.4954422508639029</v>
      </c>
      <c r="J95" s="408">
        <f t="shared" si="62"/>
        <v>1.6216318070472959</v>
      </c>
      <c r="K95" s="408">
        <f t="shared" si="62"/>
        <v>13.92597968069666</v>
      </c>
      <c r="L95" s="408">
        <f t="shared" si="62"/>
        <v>534.44444444444446</v>
      </c>
      <c r="M95" s="408">
        <f t="shared" si="62"/>
        <v>1.1736142845053736</v>
      </c>
      <c r="N95" s="408">
        <f t="shared" si="62"/>
        <v>1.2610479228099738</v>
      </c>
      <c r="O95" s="408">
        <f t="shared" si="62"/>
        <v>1.2961668377783175</v>
      </c>
      <c r="P95" s="409">
        <f t="shared" si="62"/>
        <v>1.6410976096753951</v>
      </c>
      <c r="Q95" s="211">
        <f t="shared" si="46"/>
        <v>0.26611602908179849</v>
      </c>
    </row>
    <row r="96" spans="1:17" ht="20.100000000000001" customHeight="1" thickBot="1">
      <c r="A96" s="9"/>
      <c r="B96" s="410" t="s">
        <v>23</v>
      </c>
      <c r="C96" s="407">
        <f t="shared" ref="C96:P96" si="63">(C60/C24)*10</f>
        <v>1.4726896551724136</v>
      </c>
      <c r="D96" s="408">
        <f t="shared" si="63"/>
        <v>0.62360112004676294</v>
      </c>
      <c r="E96" s="408">
        <f t="shared" si="63"/>
        <v>0.76073166924463242</v>
      </c>
      <c r="F96" s="408">
        <f t="shared" si="63"/>
        <v>0.75633450410553382</v>
      </c>
      <c r="G96" s="408">
        <f t="shared" si="63"/>
        <v>0.76732040818617608</v>
      </c>
      <c r="H96" s="408" t="e">
        <f t="shared" si="63"/>
        <v>#DIV/0!</v>
      </c>
      <c r="I96" s="408">
        <f t="shared" si="63"/>
        <v>0.70368696909452377</v>
      </c>
      <c r="J96" s="408">
        <f t="shared" si="63"/>
        <v>0.74979919678714857</v>
      </c>
      <c r="K96" s="408" t="e">
        <f t="shared" si="63"/>
        <v>#DIV/0!</v>
      </c>
      <c r="L96" s="408">
        <f t="shared" si="63"/>
        <v>0.88880032635641881</v>
      </c>
      <c r="M96" s="408" t="e">
        <f t="shared" si="63"/>
        <v>#DIV/0!</v>
      </c>
      <c r="N96" s="408" t="e">
        <f t="shared" si="63"/>
        <v>#DIV/0!</v>
      </c>
      <c r="O96" s="408" t="e">
        <f t="shared" si="63"/>
        <v>#DIV/0!</v>
      </c>
      <c r="P96" s="409">
        <f t="shared" si="63"/>
        <v>5.064516129032258</v>
      </c>
      <c r="Q96" s="211" t="e">
        <f t="shared" si="46"/>
        <v>#DIV/0!</v>
      </c>
    </row>
    <row r="97" spans="1:17" ht="20.100000000000001" customHeight="1" thickBot="1">
      <c r="A97" s="9"/>
      <c r="B97" s="410" t="s">
        <v>108</v>
      </c>
      <c r="C97" s="407" t="e">
        <f t="shared" ref="C97:P97" si="64">(C61/C25)*10</f>
        <v>#DIV/0!</v>
      </c>
      <c r="D97" s="408" t="e">
        <f t="shared" si="64"/>
        <v>#DIV/0!</v>
      </c>
      <c r="E97" s="408" t="e">
        <f t="shared" si="64"/>
        <v>#DIV/0!</v>
      </c>
      <c r="F97" s="408">
        <f t="shared" si="64"/>
        <v>1.600544824170381</v>
      </c>
      <c r="G97" s="408">
        <f t="shared" si="64"/>
        <v>1.712</v>
      </c>
      <c r="H97" s="408">
        <f t="shared" si="64"/>
        <v>2.7902869757174393</v>
      </c>
      <c r="I97" s="408" t="e">
        <f t="shared" si="64"/>
        <v>#DIV/0!</v>
      </c>
      <c r="J97" s="408">
        <f t="shared" si="64"/>
        <v>2.9566563467492264</v>
      </c>
      <c r="K97" s="408" t="e">
        <f t="shared" si="64"/>
        <v>#DIV/0!</v>
      </c>
      <c r="L97" s="408" t="e">
        <f t="shared" si="64"/>
        <v>#DIV/0!</v>
      </c>
      <c r="M97" s="408" t="e">
        <f t="shared" si="64"/>
        <v>#DIV/0!</v>
      </c>
      <c r="N97" s="408" t="e">
        <f t="shared" si="64"/>
        <v>#DIV/0!</v>
      </c>
      <c r="O97" s="408" t="e">
        <f t="shared" si="64"/>
        <v>#DIV/0!</v>
      </c>
      <c r="P97" s="409" t="e">
        <f t="shared" si="64"/>
        <v>#DIV/0!</v>
      </c>
      <c r="Q97" s="439" t="e">
        <f t="shared" si="46"/>
        <v>#DIV/0!</v>
      </c>
    </row>
    <row r="98" spans="1:17" ht="20.100000000000001" customHeight="1" thickBot="1">
      <c r="A98" s="9"/>
      <c r="B98" s="410" t="s">
        <v>161</v>
      </c>
      <c r="C98" s="407">
        <f t="shared" ref="C98:P98" si="65">(C62/C26)*10</f>
        <v>2.1861788617886182</v>
      </c>
      <c r="D98" s="408" t="e">
        <f t="shared" si="65"/>
        <v>#DIV/0!</v>
      </c>
      <c r="E98" s="408" t="e">
        <f t="shared" si="65"/>
        <v>#DIV/0!</v>
      </c>
      <c r="F98" s="408" t="e">
        <f t="shared" si="65"/>
        <v>#DIV/0!</v>
      </c>
      <c r="G98" s="408" t="e">
        <f t="shared" si="65"/>
        <v>#DIV/0!</v>
      </c>
      <c r="H98" s="408" t="e">
        <f t="shared" si="65"/>
        <v>#DIV/0!</v>
      </c>
      <c r="I98" s="408">
        <f t="shared" si="65"/>
        <v>17.910891089108912</v>
      </c>
      <c r="J98" s="408" t="e">
        <f t="shared" si="65"/>
        <v>#DIV/0!</v>
      </c>
      <c r="K98" s="408" t="e">
        <f t="shared" si="65"/>
        <v>#DIV/0!</v>
      </c>
      <c r="L98" s="408" t="e">
        <f t="shared" si="65"/>
        <v>#DIV/0!</v>
      </c>
      <c r="M98" s="408">
        <f t="shared" si="65"/>
        <v>0.57069408740359895</v>
      </c>
      <c r="N98" s="408" t="e">
        <f t="shared" si="65"/>
        <v>#DIV/0!</v>
      </c>
      <c r="O98" s="408" t="e">
        <f t="shared" si="65"/>
        <v>#DIV/0!</v>
      </c>
      <c r="P98" s="409" t="e">
        <f t="shared" si="65"/>
        <v>#DIV/0!</v>
      </c>
      <c r="Q98" s="211" t="e">
        <f t="shared" si="46"/>
        <v>#DIV/0!</v>
      </c>
    </row>
    <row r="99" spans="1:17" ht="20.100000000000001" customHeight="1" thickBot="1">
      <c r="A99" s="416"/>
      <c r="B99" s="410" t="s">
        <v>24</v>
      </c>
      <c r="C99" s="407">
        <f t="shared" ref="C99:P99" si="66">(C63/C27)*10</f>
        <v>1.9736060129348014</v>
      </c>
      <c r="D99" s="408">
        <f t="shared" si="66"/>
        <v>1.7280980481162049</v>
      </c>
      <c r="E99" s="408">
        <f t="shared" si="66"/>
        <v>1.1229549044284712</v>
      </c>
      <c r="F99" s="408">
        <f t="shared" si="66"/>
        <v>1.4395895074579343</v>
      </c>
      <c r="G99" s="408">
        <f t="shared" si="66"/>
        <v>1.4683191337846302</v>
      </c>
      <c r="H99" s="408">
        <f t="shared" si="66"/>
        <v>1.7223945902943516</v>
      </c>
      <c r="I99" s="408">
        <f t="shared" si="66"/>
        <v>1.8490478205670755</v>
      </c>
      <c r="J99" s="408">
        <f t="shared" si="66"/>
        <v>0.33769742310889445</v>
      </c>
      <c r="K99" s="408" t="e">
        <f t="shared" si="66"/>
        <v>#DIV/0!</v>
      </c>
      <c r="L99" s="408">
        <f t="shared" si="66"/>
        <v>1.1212854910682866</v>
      </c>
      <c r="M99" s="408">
        <f t="shared" si="66"/>
        <v>3.0402077722200849</v>
      </c>
      <c r="N99" s="408">
        <f t="shared" si="66"/>
        <v>0.9106267631160071</v>
      </c>
      <c r="O99" s="408">
        <f t="shared" si="66"/>
        <v>1.2583333333333333</v>
      </c>
      <c r="P99" s="409">
        <f t="shared" si="66"/>
        <v>1.2458201058201059</v>
      </c>
      <c r="Q99" s="211">
        <f t="shared" si="46"/>
        <v>-9.9442867654787014E-3</v>
      </c>
    </row>
    <row r="100" spans="1:17" ht="20.100000000000001" customHeight="1" thickBot="1">
      <c r="A100" s="9"/>
      <c r="B100" s="410" t="s">
        <v>78</v>
      </c>
      <c r="C100" s="407">
        <f t="shared" ref="C100:P100" si="67">(C64/C28)*10</f>
        <v>1.8265260037270006</v>
      </c>
      <c r="D100" s="408">
        <f t="shared" si="67"/>
        <v>1.5286965387594718</v>
      </c>
      <c r="E100" s="408">
        <f t="shared" si="67"/>
        <v>1.5123464417059167</v>
      </c>
      <c r="F100" s="408">
        <f t="shared" si="67"/>
        <v>1.6870624521797151</v>
      </c>
      <c r="G100" s="408">
        <f t="shared" si="67"/>
        <v>1.7213223659717052</v>
      </c>
      <c r="H100" s="408">
        <f t="shared" si="67"/>
        <v>1.6243887073985079</v>
      </c>
      <c r="I100" s="408">
        <f t="shared" si="67"/>
        <v>1.6289596925584844</v>
      </c>
      <c r="J100" s="408">
        <f t="shared" si="67"/>
        <v>1.7107915124638184</v>
      </c>
      <c r="K100" s="408">
        <f t="shared" si="67"/>
        <v>1.7376580273747033</v>
      </c>
      <c r="L100" s="408">
        <f t="shared" si="67"/>
        <v>1.7309467195831538</v>
      </c>
      <c r="M100" s="408">
        <f t="shared" si="67"/>
        <v>1.6891001454713912</v>
      </c>
      <c r="N100" s="408">
        <f t="shared" si="67"/>
        <v>1.7640886558059936</v>
      </c>
      <c r="O100" s="408">
        <f t="shared" si="67"/>
        <v>2.1797680609779584</v>
      </c>
      <c r="P100" s="409">
        <f t="shared" si="67"/>
        <v>2.2975001554724428</v>
      </c>
      <c r="Q100" s="211">
        <f t="shared" si="46"/>
        <v>5.4011294413435718E-2</v>
      </c>
    </row>
    <row r="101" spans="1:17" ht="20.100000000000001" customHeight="1" thickBot="1">
      <c r="A101" s="417" t="s">
        <v>163</v>
      </c>
      <c r="B101" s="417"/>
      <c r="C101" s="407">
        <f t="shared" ref="C101:P101" si="68">(C65/C29)*10</f>
        <v>2.9394745772392965</v>
      </c>
      <c r="D101" s="408">
        <f t="shared" si="68"/>
        <v>3.2836632968267345</v>
      </c>
      <c r="E101" s="408">
        <f t="shared" si="68"/>
        <v>5.625480451915986</v>
      </c>
      <c r="F101" s="408">
        <f t="shared" si="68"/>
        <v>7.1036672812948174</v>
      </c>
      <c r="G101" s="408">
        <f t="shared" si="68"/>
        <v>9.9115119823418087</v>
      </c>
      <c r="H101" s="408">
        <f t="shared" si="68"/>
        <v>10.863519313304717</v>
      </c>
      <c r="I101" s="408">
        <f t="shared" si="68"/>
        <v>7.0539749589320975</v>
      </c>
      <c r="J101" s="408">
        <f t="shared" si="68"/>
        <v>12.580101010101011</v>
      </c>
      <c r="K101" s="408">
        <f t="shared" si="68"/>
        <v>11.803241553137864</v>
      </c>
      <c r="L101" s="408">
        <f t="shared" si="68"/>
        <v>13.215839655855063</v>
      </c>
      <c r="M101" s="408">
        <f t="shared" si="68"/>
        <v>15.703893677065057</v>
      </c>
      <c r="N101" s="408">
        <f t="shared" si="68"/>
        <v>16.289275617264551</v>
      </c>
      <c r="O101" s="408">
        <f t="shared" si="68"/>
        <v>10.777982595028138</v>
      </c>
      <c r="P101" s="409">
        <f t="shared" si="68"/>
        <v>10.318934951588712</v>
      </c>
      <c r="Q101" s="211">
        <f t="shared" si="46"/>
        <v>-4.2591240001740575E-2</v>
      </c>
    </row>
    <row r="102" spans="1:17" ht="20.100000000000001" customHeight="1" thickBot="1">
      <c r="A102" s="9"/>
      <c r="B102" s="410" t="s">
        <v>76</v>
      </c>
      <c r="C102" s="407">
        <f t="shared" ref="C102:P102" si="69">(C66/C30)*10</f>
        <v>1.676100378806709</v>
      </c>
      <c r="D102" s="408">
        <f t="shared" si="69"/>
        <v>1.206784526563331</v>
      </c>
      <c r="E102" s="408">
        <f t="shared" si="69"/>
        <v>1.6857347044612254</v>
      </c>
      <c r="F102" s="408">
        <f t="shared" si="69"/>
        <v>2.6767490264536056</v>
      </c>
      <c r="G102" s="408">
        <f t="shared" si="69"/>
        <v>1.8871432206908563</v>
      </c>
      <c r="H102" s="408">
        <f t="shared" si="69"/>
        <v>1.3826452117581858</v>
      </c>
      <c r="I102" s="408">
        <f t="shared" si="69"/>
        <v>1.6820719541601059</v>
      </c>
      <c r="J102" s="408">
        <f t="shared" si="69"/>
        <v>1.8939204958241982</v>
      </c>
      <c r="K102" s="408">
        <f t="shared" si="69"/>
        <v>1.5824288575398138</v>
      </c>
      <c r="L102" s="408">
        <f t="shared" si="69"/>
        <v>1.3579096171431624</v>
      </c>
      <c r="M102" s="408">
        <f t="shared" si="69"/>
        <v>2.3823932377019421</v>
      </c>
      <c r="N102" s="408">
        <f t="shared" si="69"/>
        <v>2.3167489903882572</v>
      </c>
      <c r="O102" s="408">
        <f t="shared" si="69"/>
        <v>3.4781998329311303</v>
      </c>
      <c r="P102" s="409">
        <f t="shared" si="69"/>
        <v>5.956015476443941</v>
      </c>
      <c r="Q102" s="211">
        <f t="shared" si="46"/>
        <v>0.71238449845612206</v>
      </c>
    </row>
    <row r="103" spans="1:17" ht="20.100000000000001" customHeight="1" thickBot="1">
      <c r="A103" s="9"/>
      <c r="B103" s="410" t="s">
        <v>77</v>
      </c>
      <c r="C103" s="407">
        <f t="shared" ref="C103:P103" si="70">(C67/C31)*10</f>
        <v>1.7407605953582241</v>
      </c>
      <c r="D103" s="408">
        <f t="shared" si="70"/>
        <v>0.64700912195110594</v>
      </c>
      <c r="E103" s="408">
        <f t="shared" si="70"/>
        <v>1.0766579474537723</v>
      </c>
      <c r="F103" s="408">
        <f t="shared" si="70"/>
        <v>1.255992052580694</v>
      </c>
      <c r="G103" s="408">
        <f t="shared" si="70"/>
        <v>0.80080981945082041</v>
      </c>
      <c r="H103" s="408">
        <f t="shared" si="70"/>
        <v>0.77939599714081476</v>
      </c>
      <c r="I103" s="408">
        <f t="shared" si="70"/>
        <v>1.2283478170729603</v>
      </c>
      <c r="J103" s="408">
        <f t="shared" si="70"/>
        <v>0.80834500679020926</v>
      </c>
      <c r="K103" s="408">
        <f t="shared" si="70"/>
        <v>1.0194319072457503</v>
      </c>
      <c r="L103" s="408">
        <f t="shared" si="70"/>
        <v>0.92997640143708393</v>
      </c>
      <c r="M103" s="408">
        <f t="shared" si="70"/>
        <v>2.7654867256637172</v>
      </c>
      <c r="N103" s="408">
        <f t="shared" si="70"/>
        <v>1.5961230558096975</v>
      </c>
      <c r="O103" s="408">
        <f t="shared" si="70"/>
        <v>6.0783582089552244</v>
      </c>
      <c r="P103" s="409">
        <f t="shared" si="70"/>
        <v>9.9633952254641898</v>
      </c>
      <c r="Q103" s="211">
        <f t="shared" si="46"/>
        <v>0.63915894439803722</v>
      </c>
    </row>
    <row r="104" spans="1:17" ht="20.100000000000001" customHeight="1" thickBot="1">
      <c r="A104" s="9"/>
      <c r="B104" s="410" t="s">
        <v>23</v>
      </c>
      <c r="C104" s="407">
        <f t="shared" ref="C104:P104" si="71">(C68/C32)*10</f>
        <v>6.4730538922155691</v>
      </c>
      <c r="D104" s="408">
        <f t="shared" si="71"/>
        <v>12.679509632224168</v>
      </c>
      <c r="E104" s="408">
        <f t="shared" si="71"/>
        <v>7.9366438356164384</v>
      </c>
      <c r="F104" s="408">
        <f t="shared" si="71"/>
        <v>4.0361535042228471</v>
      </c>
      <c r="G104" s="408">
        <f t="shared" si="71"/>
        <v>7.0732334047109209</v>
      </c>
      <c r="H104" s="408">
        <f t="shared" si="71"/>
        <v>3.5997530864197529</v>
      </c>
      <c r="I104" s="408">
        <f t="shared" si="71"/>
        <v>4.8453731343283577</v>
      </c>
      <c r="J104" s="408">
        <f t="shared" si="71"/>
        <v>7.4338169973349135</v>
      </c>
      <c r="K104" s="408">
        <f t="shared" si="71"/>
        <v>2.777496127306013</v>
      </c>
      <c r="L104" s="408">
        <f t="shared" si="71"/>
        <v>7.363777089783281</v>
      </c>
      <c r="M104" s="408">
        <f t="shared" si="71"/>
        <v>1.9575555555555557</v>
      </c>
      <c r="N104" s="408">
        <f t="shared" si="71"/>
        <v>1.937939265349423</v>
      </c>
      <c r="O104" s="408">
        <f t="shared" si="71"/>
        <v>2.251275636172104</v>
      </c>
      <c r="P104" s="409">
        <f t="shared" si="71"/>
        <v>2.4868899039671977</v>
      </c>
      <c r="Q104" s="211">
        <f t="shared" si="46"/>
        <v>0.10465811649599426</v>
      </c>
    </row>
    <row r="105" spans="1:17" ht="20.100000000000001" customHeight="1" thickBot="1">
      <c r="A105" s="9"/>
      <c r="B105" s="410" t="s">
        <v>108</v>
      </c>
      <c r="C105" s="407">
        <f t="shared" ref="C105:P105" si="72">(C69/C33)*10</f>
        <v>3.7219965177016832</v>
      </c>
      <c r="D105" s="408">
        <f t="shared" si="72"/>
        <v>2.4796660759257532</v>
      </c>
      <c r="E105" s="408">
        <f t="shared" si="72"/>
        <v>1.9052390149686143</v>
      </c>
      <c r="F105" s="408">
        <f t="shared" si="72"/>
        <v>3.4539877300613497</v>
      </c>
      <c r="G105" s="408">
        <f t="shared" si="72"/>
        <v>6.0223463687150822</v>
      </c>
      <c r="H105" s="408">
        <f t="shared" si="72"/>
        <v>2.7974044700793077</v>
      </c>
      <c r="I105" s="408">
        <f t="shared" si="72"/>
        <v>1.2897909704475459</v>
      </c>
      <c r="J105" s="408">
        <f t="shared" si="72"/>
        <v>2.8362848004808203</v>
      </c>
      <c r="K105" s="408">
        <f t="shared" si="72"/>
        <v>2.9241641750475678</v>
      </c>
      <c r="L105" s="408">
        <f t="shared" si="72"/>
        <v>4.3831245684978795</v>
      </c>
      <c r="M105" s="408">
        <f t="shared" si="72"/>
        <v>4.830715532286213</v>
      </c>
      <c r="N105" s="408">
        <f t="shared" si="72"/>
        <v>7.8123977615152826</v>
      </c>
      <c r="O105" s="408">
        <f t="shared" si="72"/>
        <v>9.69798933114485</v>
      </c>
      <c r="P105" s="409">
        <f t="shared" si="72"/>
        <v>5.5807053442465104</v>
      </c>
      <c r="Q105" s="212">
        <f t="shared" si="46"/>
        <v>-0.42455026978383914</v>
      </c>
    </row>
    <row r="106" spans="1:17" ht="20.100000000000001" customHeight="1" thickBot="1">
      <c r="A106" s="9"/>
      <c r="B106" s="410" t="s">
        <v>161</v>
      </c>
      <c r="C106" s="407" t="e">
        <f t="shared" ref="C106:P106" si="73">(C70/C34)*10</f>
        <v>#DIV/0!</v>
      </c>
      <c r="D106" s="408">
        <f t="shared" si="73"/>
        <v>11.711459192085735</v>
      </c>
      <c r="E106" s="408" t="e">
        <f t="shared" si="73"/>
        <v>#DIV/0!</v>
      </c>
      <c r="F106" s="408">
        <f t="shared" si="73"/>
        <v>6.0909090909090917</v>
      </c>
      <c r="G106" s="408">
        <f t="shared" si="73"/>
        <v>6.1846153846153848</v>
      </c>
      <c r="H106" s="408">
        <f t="shared" si="73"/>
        <v>4.5881261595547311</v>
      </c>
      <c r="I106" s="408">
        <f t="shared" si="73"/>
        <v>6.1278787878787888</v>
      </c>
      <c r="J106" s="408">
        <f t="shared" si="73"/>
        <v>6.3128044537230341</v>
      </c>
      <c r="K106" s="408">
        <f t="shared" si="73"/>
        <v>6.7529373368146208</v>
      </c>
      <c r="L106" s="408">
        <f t="shared" si="73"/>
        <v>6.1067615658362984</v>
      </c>
      <c r="M106" s="408">
        <f t="shared" si="73"/>
        <v>6.4930041152263378</v>
      </c>
      <c r="N106" s="408">
        <f t="shared" si="73"/>
        <v>6.3065539112050741</v>
      </c>
      <c r="O106" s="408">
        <f t="shared" si="73"/>
        <v>6.3071312803889787</v>
      </c>
      <c r="P106" s="409">
        <f t="shared" si="73"/>
        <v>7.635416666666667</v>
      </c>
      <c r="Q106" s="31">
        <f t="shared" si="46"/>
        <v>0.21060056105186525</v>
      </c>
    </row>
    <row r="107" spans="1:17" ht="20.100000000000001" customHeight="1" thickBot="1">
      <c r="A107" s="9"/>
      <c r="B107" s="410" t="s">
        <v>24</v>
      </c>
      <c r="C107" s="407">
        <f t="shared" ref="C107:P107" si="74">(C71/C35)*10</f>
        <v>1.7879243991863585</v>
      </c>
      <c r="D107" s="408">
        <f t="shared" si="74"/>
        <v>1.6250565800920036</v>
      </c>
      <c r="E107" s="408">
        <f t="shared" si="74"/>
        <v>1.6455644616434819</v>
      </c>
      <c r="F107" s="408">
        <f t="shared" si="74"/>
        <v>1.8945470810326723</v>
      </c>
      <c r="G107" s="408">
        <f t="shared" si="74"/>
        <v>1.9620817679470302</v>
      </c>
      <c r="H107" s="408">
        <f t="shared" si="74"/>
        <v>1.7932605370699337</v>
      </c>
      <c r="I107" s="408">
        <f t="shared" si="74"/>
        <v>1.8505321954005638</v>
      </c>
      <c r="J107" s="408">
        <f t="shared" si="74"/>
        <v>1.8131216947725912</v>
      </c>
      <c r="K107" s="408">
        <f t="shared" si="74"/>
        <v>1.8361822167875796</v>
      </c>
      <c r="L107" s="408">
        <f t="shared" si="74"/>
        <v>2.1877875794155694</v>
      </c>
      <c r="M107" s="408">
        <f t="shared" si="74"/>
        <v>1.9983597778920852</v>
      </c>
      <c r="N107" s="408">
        <f t="shared" si="74"/>
        <v>2.3028427718782978</v>
      </c>
      <c r="O107" s="408">
        <f t="shared" si="74"/>
        <v>2.6404512092198411</v>
      </c>
      <c r="P107" s="409">
        <f t="shared" si="74"/>
        <v>2.7314786934824467</v>
      </c>
      <c r="Q107" s="211">
        <f t="shared" si="46"/>
        <v>3.4474215597985206E-2</v>
      </c>
    </row>
    <row r="108" spans="1:17" ht="20.100000000000001" customHeight="1" thickBot="1">
      <c r="A108" s="9"/>
      <c r="B108" s="410" t="s">
        <v>25</v>
      </c>
      <c r="C108" s="407">
        <f t="shared" ref="C108:P108" si="75">(C72/C36)*10</f>
        <v>1.5782579618568826</v>
      </c>
      <c r="D108" s="408">
        <f t="shared" si="75"/>
        <v>1.4194996429476106</v>
      </c>
      <c r="E108" s="408">
        <f t="shared" si="75"/>
        <v>1.2101240236900981</v>
      </c>
      <c r="F108" s="408">
        <f t="shared" si="75"/>
        <v>1.3883930202257588</v>
      </c>
      <c r="G108" s="408">
        <f t="shared" si="75"/>
        <v>1.2928321375342278</v>
      </c>
      <c r="H108" s="408">
        <f t="shared" si="75"/>
        <v>1.2048054961347483</v>
      </c>
      <c r="I108" s="408">
        <f t="shared" si="75"/>
        <v>1.1887796207877475</v>
      </c>
      <c r="J108" s="408">
        <f t="shared" si="75"/>
        <v>1.328891671834239</v>
      </c>
      <c r="K108" s="408">
        <f t="shared" si="75"/>
        <v>1.3504455831339093</v>
      </c>
      <c r="L108" s="408">
        <f t="shared" si="75"/>
        <v>1.275403866975944</v>
      </c>
      <c r="M108" s="408">
        <f t="shared" si="75"/>
        <v>1.2998485505705277</v>
      </c>
      <c r="N108" s="408">
        <f t="shared" si="75"/>
        <v>1.274678215635149</v>
      </c>
      <c r="O108" s="408">
        <f t="shared" si="75"/>
        <v>1.4680910384903223</v>
      </c>
      <c r="P108" s="409">
        <f t="shared" si="75"/>
        <v>1.5728107772372526</v>
      </c>
      <c r="Q108" s="211">
        <f t="shared" si="46"/>
        <v>7.1330548311647243E-2</v>
      </c>
    </row>
    <row r="109" spans="1:17" ht="20.100000000000001" customHeight="1" thickBot="1">
      <c r="A109" s="419"/>
      <c r="B109" s="420" t="s">
        <v>78</v>
      </c>
      <c r="C109" s="407" t="e">
        <f t="shared" ref="C109:P109" si="76">(C73/C37)*10</f>
        <v>#DIV/0!</v>
      </c>
      <c r="D109" s="408" t="e">
        <f t="shared" si="76"/>
        <v>#DIV/0!</v>
      </c>
      <c r="E109" s="408" t="e">
        <f t="shared" si="76"/>
        <v>#DIV/0!</v>
      </c>
      <c r="F109" s="408" t="e">
        <f t="shared" si="76"/>
        <v>#DIV/0!</v>
      </c>
      <c r="G109" s="408" t="e">
        <f t="shared" si="76"/>
        <v>#DIV/0!</v>
      </c>
      <c r="H109" s="408" t="e">
        <f t="shared" si="76"/>
        <v>#DIV/0!</v>
      </c>
      <c r="I109" s="408" t="e">
        <f t="shared" si="76"/>
        <v>#DIV/0!</v>
      </c>
      <c r="J109" s="408" t="e">
        <f t="shared" si="76"/>
        <v>#DIV/0!</v>
      </c>
      <c r="K109" s="408" t="e">
        <f t="shared" si="76"/>
        <v>#DIV/0!</v>
      </c>
      <c r="L109" s="408" t="e">
        <f t="shared" si="76"/>
        <v>#DIV/0!</v>
      </c>
      <c r="M109" s="408" t="e">
        <f t="shared" si="76"/>
        <v>#DIV/0!</v>
      </c>
      <c r="N109" s="408" t="e">
        <f t="shared" si="76"/>
        <v>#DIV/0!</v>
      </c>
      <c r="O109" s="408" t="e">
        <f t="shared" si="76"/>
        <v>#DIV/0!</v>
      </c>
      <c r="P109" s="409" t="e">
        <f t="shared" si="76"/>
        <v>#DIV/0!</v>
      </c>
      <c r="Q109" s="211" t="e">
        <f t="shared" si="46"/>
        <v>#DIV/0!</v>
      </c>
    </row>
  </sheetData>
  <mergeCells count="11">
    <mergeCell ref="A75:B77"/>
    <mergeCell ref="C75:P76"/>
    <mergeCell ref="A3:B5"/>
    <mergeCell ref="C3:P4"/>
    <mergeCell ref="S3:Y4"/>
    <mergeCell ref="A39:B41"/>
    <mergeCell ref="C39:P40"/>
    <mergeCell ref="S39:Y40"/>
    <mergeCell ref="Q3:Q5"/>
    <mergeCell ref="Q39:Q41"/>
    <mergeCell ref="Q75:Q77"/>
  </mergeCells>
  <pageMargins left="0.31496062992125984" right="0.31496062992125984" top="0.35433070866141736" bottom="0.35433070866141736" header="0.31496062992125984" footer="0.31496062992125984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F367118-9749-447C-8254-80135FB30C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Q6:Q36</xm:sqref>
        </x14:conditionalFormatting>
        <x14:conditionalFormatting xmlns:xm="http://schemas.microsoft.com/office/excel/2006/main">
          <x14:cfRule type="iconSet" priority="2" id="{4C397079-615A-49D8-879F-9C5B3E3B17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Q42:Q72</xm:sqref>
        </x14:conditionalFormatting>
        <x14:conditionalFormatting xmlns:xm="http://schemas.microsoft.com/office/excel/2006/main">
          <x14:cfRule type="iconSet" priority="112" id="{02803355-DA50-4FF3-A896-8C7F8894F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Q78:Q109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4E64-FDE8-403F-9D2A-9A3BE1E005C0}">
  <sheetPr>
    <pageSetUpPr fitToPage="1"/>
  </sheetPr>
  <dimension ref="A1:AH36"/>
  <sheetViews>
    <sheetView showGridLines="0" topLeftCell="C1" zoomScaleNormal="100" workbookViewId="0">
      <selection activeCell="S30" sqref="S30:T30"/>
    </sheetView>
  </sheetViews>
  <sheetFormatPr defaultRowHeight="15"/>
  <cols>
    <col min="1" max="1" width="19.42578125" bestFit="1" customWidth="1"/>
    <col min="18" max="18" width="18.5703125" customWidth="1"/>
    <col min="19" max="20" width="9.140625" customWidth="1"/>
    <col min="258" max="258" width="19.42578125" bestFit="1" customWidth="1"/>
    <col min="268" max="268" width="18.5703125" customWidth="1"/>
    <col min="269" max="270" width="9.140625" customWidth="1"/>
    <col min="271" max="271" width="0" hidden="1" customWidth="1"/>
    <col min="272" max="273" width="9.85546875" customWidth="1"/>
    <col min="514" max="514" width="19.42578125" bestFit="1" customWidth="1"/>
    <col min="524" max="524" width="18.5703125" customWidth="1"/>
    <col min="525" max="526" width="9.140625" customWidth="1"/>
    <col min="527" max="527" width="0" hidden="1" customWidth="1"/>
    <col min="528" max="529" width="9.85546875" customWidth="1"/>
    <col min="770" max="770" width="19.42578125" bestFit="1" customWidth="1"/>
    <col min="780" max="780" width="18.5703125" customWidth="1"/>
    <col min="781" max="782" width="9.140625" customWidth="1"/>
    <col min="783" max="783" width="0" hidden="1" customWidth="1"/>
    <col min="784" max="785" width="9.85546875" customWidth="1"/>
    <col min="1026" max="1026" width="19.42578125" bestFit="1" customWidth="1"/>
    <col min="1036" max="1036" width="18.5703125" customWidth="1"/>
    <col min="1037" max="1038" width="9.140625" customWidth="1"/>
    <col min="1039" max="1039" width="0" hidden="1" customWidth="1"/>
    <col min="1040" max="1041" width="9.85546875" customWidth="1"/>
    <col min="1282" max="1282" width="19.42578125" bestFit="1" customWidth="1"/>
    <col min="1292" max="1292" width="18.5703125" customWidth="1"/>
    <col min="1293" max="1294" width="9.140625" customWidth="1"/>
    <col min="1295" max="1295" width="0" hidden="1" customWidth="1"/>
    <col min="1296" max="1297" width="9.85546875" customWidth="1"/>
    <col min="1538" max="1538" width="19.42578125" bestFit="1" customWidth="1"/>
    <col min="1548" max="1548" width="18.5703125" customWidth="1"/>
    <col min="1549" max="1550" width="9.140625" customWidth="1"/>
    <col min="1551" max="1551" width="0" hidden="1" customWidth="1"/>
    <col min="1552" max="1553" width="9.85546875" customWidth="1"/>
    <col min="1794" max="1794" width="19.42578125" bestFit="1" customWidth="1"/>
    <col min="1804" max="1804" width="18.5703125" customWidth="1"/>
    <col min="1805" max="1806" width="9.140625" customWidth="1"/>
    <col min="1807" max="1807" width="0" hidden="1" customWidth="1"/>
    <col min="1808" max="1809" width="9.85546875" customWidth="1"/>
    <col min="2050" max="2050" width="19.42578125" bestFit="1" customWidth="1"/>
    <col min="2060" max="2060" width="18.5703125" customWidth="1"/>
    <col min="2061" max="2062" width="9.140625" customWidth="1"/>
    <col min="2063" max="2063" width="0" hidden="1" customWidth="1"/>
    <col min="2064" max="2065" width="9.85546875" customWidth="1"/>
    <col min="2306" max="2306" width="19.42578125" bestFit="1" customWidth="1"/>
    <col min="2316" max="2316" width="18.5703125" customWidth="1"/>
    <col min="2317" max="2318" width="9.140625" customWidth="1"/>
    <col min="2319" max="2319" width="0" hidden="1" customWidth="1"/>
    <col min="2320" max="2321" width="9.85546875" customWidth="1"/>
    <col min="2562" max="2562" width="19.42578125" bestFit="1" customWidth="1"/>
    <col min="2572" max="2572" width="18.5703125" customWidth="1"/>
    <col min="2573" max="2574" width="9.140625" customWidth="1"/>
    <col min="2575" max="2575" width="0" hidden="1" customWidth="1"/>
    <col min="2576" max="2577" width="9.85546875" customWidth="1"/>
    <col min="2818" max="2818" width="19.42578125" bestFit="1" customWidth="1"/>
    <col min="2828" max="2828" width="18.5703125" customWidth="1"/>
    <col min="2829" max="2830" width="9.140625" customWidth="1"/>
    <col min="2831" max="2831" width="0" hidden="1" customWidth="1"/>
    <col min="2832" max="2833" width="9.85546875" customWidth="1"/>
    <col min="3074" max="3074" width="19.42578125" bestFit="1" customWidth="1"/>
    <col min="3084" max="3084" width="18.5703125" customWidth="1"/>
    <col min="3085" max="3086" width="9.140625" customWidth="1"/>
    <col min="3087" max="3087" width="0" hidden="1" customWidth="1"/>
    <col min="3088" max="3089" width="9.85546875" customWidth="1"/>
    <col min="3330" max="3330" width="19.42578125" bestFit="1" customWidth="1"/>
    <col min="3340" max="3340" width="18.5703125" customWidth="1"/>
    <col min="3341" max="3342" width="9.140625" customWidth="1"/>
    <col min="3343" max="3343" width="0" hidden="1" customWidth="1"/>
    <col min="3344" max="3345" width="9.85546875" customWidth="1"/>
    <col min="3586" max="3586" width="19.42578125" bestFit="1" customWidth="1"/>
    <col min="3596" max="3596" width="18.5703125" customWidth="1"/>
    <col min="3597" max="3598" width="9.140625" customWidth="1"/>
    <col min="3599" max="3599" width="0" hidden="1" customWidth="1"/>
    <col min="3600" max="3601" width="9.85546875" customWidth="1"/>
    <col min="3842" max="3842" width="19.42578125" bestFit="1" customWidth="1"/>
    <col min="3852" max="3852" width="18.5703125" customWidth="1"/>
    <col min="3853" max="3854" width="9.140625" customWidth="1"/>
    <col min="3855" max="3855" width="0" hidden="1" customWidth="1"/>
    <col min="3856" max="3857" width="9.85546875" customWidth="1"/>
    <col min="4098" max="4098" width="19.42578125" bestFit="1" customWidth="1"/>
    <col min="4108" max="4108" width="18.5703125" customWidth="1"/>
    <col min="4109" max="4110" width="9.140625" customWidth="1"/>
    <col min="4111" max="4111" width="0" hidden="1" customWidth="1"/>
    <col min="4112" max="4113" width="9.85546875" customWidth="1"/>
    <col min="4354" max="4354" width="19.42578125" bestFit="1" customWidth="1"/>
    <col min="4364" max="4364" width="18.5703125" customWidth="1"/>
    <col min="4365" max="4366" width="9.140625" customWidth="1"/>
    <col min="4367" max="4367" width="0" hidden="1" customWidth="1"/>
    <col min="4368" max="4369" width="9.85546875" customWidth="1"/>
    <col min="4610" max="4610" width="19.42578125" bestFit="1" customWidth="1"/>
    <col min="4620" max="4620" width="18.5703125" customWidth="1"/>
    <col min="4621" max="4622" width="9.140625" customWidth="1"/>
    <col min="4623" max="4623" width="0" hidden="1" customWidth="1"/>
    <col min="4624" max="4625" width="9.85546875" customWidth="1"/>
    <col min="4866" max="4866" width="19.42578125" bestFit="1" customWidth="1"/>
    <col min="4876" max="4876" width="18.5703125" customWidth="1"/>
    <col min="4877" max="4878" width="9.140625" customWidth="1"/>
    <col min="4879" max="4879" width="0" hidden="1" customWidth="1"/>
    <col min="4880" max="4881" width="9.85546875" customWidth="1"/>
    <col min="5122" max="5122" width="19.42578125" bestFit="1" customWidth="1"/>
    <col min="5132" max="5132" width="18.5703125" customWidth="1"/>
    <col min="5133" max="5134" width="9.140625" customWidth="1"/>
    <col min="5135" max="5135" width="0" hidden="1" customWidth="1"/>
    <col min="5136" max="5137" width="9.85546875" customWidth="1"/>
    <col min="5378" max="5378" width="19.42578125" bestFit="1" customWidth="1"/>
    <col min="5388" max="5388" width="18.5703125" customWidth="1"/>
    <col min="5389" max="5390" width="9.140625" customWidth="1"/>
    <col min="5391" max="5391" width="0" hidden="1" customWidth="1"/>
    <col min="5392" max="5393" width="9.85546875" customWidth="1"/>
    <col min="5634" max="5634" width="19.42578125" bestFit="1" customWidth="1"/>
    <col min="5644" max="5644" width="18.5703125" customWidth="1"/>
    <col min="5645" max="5646" width="9.140625" customWidth="1"/>
    <col min="5647" max="5647" width="0" hidden="1" customWidth="1"/>
    <col min="5648" max="5649" width="9.85546875" customWidth="1"/>
    <col min="5890" max="5890" width="19.42578125" bestFit="1" customWidth="1"/>
    <col min="5900" max="5900" width="18.5703125" customWidth="1"/>
    <col min="5901" max="5902" width="9.140625" customWidth="1"/>
    <col min="5903" max="5903" width="0" hidden="1" customWidth="1"/>
    <col min="5904" max="5905" width="9.85546875" customWidth="1"/>
    <col min="6146" max="6146" width="19.42578125" bestFit="1" customWidth="1"/>
    <col min="6156" max="6156" width="18.5703125" customWidth="1"/>
    <col min="6157" max="6158" width="9.140625" customWidth="1"/>
    <col min="6159" max="6159" width="0" hidden="1" customWidth="1"/>
    <col min="6160" max="6161" width="9.85546875" customWidth="1"/>
    <col min="6402" max="6402" width="19.42578125" bestFit="1" customWidth="1"/>
    <col min="6412" max="6412" width="18.5703125" customWidth="1"/>
    <col min="6413" max="6414" width="9.140625" customWidth="1"/>
    <col min="6415" max="6415" width="0" hidden="1" customWidth="1"/>
    <col min="6416" max="6417" width="9.85546875" customWidth="1"/>
    <col min="6658" max="6658" width="19.42578125" bestFit="1" customWidth="1"/>
    <col min="6668" max="6668" width="18.5703125" customWidth="1"/>
    <col min="6669" max="6670" width="9.140625" customWidth="1"/>
    <col min="6671" max="6671" width="0" hidden="1" customWidth="1"/>
    <col min="6672" max="6673" width="9.85546875" customWidth="1"/>
    <col min="6914" max="6914" width="19.42578125" bestFit="1" customWidth="1"/>
    <col min="6924" max="6924" width="18.5703125" customWidth="1"/>
    <col min="6925" max="6926" width="9.140625" customWidth="1"/>
    <col min="6927" max="6927" width="0" hidden="1" customWidth="1"/>
    <col min="6928" max="6929" width="9.85546875" customWidth="1"/>
    <col min="7170" max="7170" width="19.42578125" bestFit="1" customWidth="1"/>
    <col min="7180" max="7180" width="18.5703125" customWidth="1"/>
    <col min="7181" max="7182" width="9.140625" customWidth="1"/>
    <col min="7183" max="7183" width="0" hidden="1" customWidth="1"/>
    <col min="7184" max="7185" width="9.85546875" customWidth="1"/>
    <col min="7426" max="7426" width="19.42578125" bestFit="1" customWidth="1"/>
    <col min="7436" max="7436" width="18.5703125" customWidth="1"/>
    <col min="7437" max="7438" width="9.140625" customWidth="1"/>
    <col min="7439" max="7439" width="0" hidden="1" customWidth="1"/>
    <col min="7440" max="7441" width="9.85546875" customWidth="1"/>
    <col min="7682" max="7682" width="19.42578125" bestFit="1" customWidth="1"/>
    <col min="7692" max="7692" width="18.5703125" customWidth="1"/>
    <col min="7693" max="7694" width="9.140625" customWidth="1"/>
    <col min="7695" max="7695" width="0" hidden="1" customWidth="1"/>
    <col min="7696" max="7697" width="9.85546875" customWidth="1"/>
    <col min="7938" max="7938" width="19.42578125" bestFit="1" customWidth="1"/>
    <col min="7948" max="7948" width="18.5703125" customWidth="1"/>
    <col min="7949" max="7950" width="9.140625" customWidth="1"/>
    <col min="7951" max="7951" width="0" hidden="1" customWidth="1"/>
    <col min="7952" max="7953" width="9.85546875" customWidth="1"/>
    <col min="8194" max="8194" width="19.42578125" bestFit="1" customWidth="1"/>
    <col min="8204" max="8204" width="18.5703125" customWidth="1"/>
    <col min="8205" max="8206" width="9.140625" customWidth="1"/>
    <col min="8207" max="8207" width="0" hidden="1" customWidth="1"/>
    <col min="8208" max="8209" width="9.85546875" customWidth="1"/>
    <col min="8450" max="8450" width="19.42578125" bestFit="1" customWidth="1"/>
    <col min="8460" max="8460" width="18.5703125" customWidth="1"/>
    <col min="8461" max="8462" width="9.140625" customWidth="1"/>
    <col min="8463" max="8463" width="0" hidden="1" customWidth="1"/>
    <col min="8464" max="8465" width="9.85546875" customWidth="1"/>
    <col min="8706" max="8706" width="19.42578125" bestFit="1" customWidth="1"/>
    <col min="8716" max="8716" width="18.5703125" customWidth="1"/>
    <col min="8717" max="8718" width="9.140625" customWidth="1"/>
    <col min="8719" max="8719" width="0" hidden="1" customWidth="1"/>
    <col min="8720" max="8721" width="9.85546875" customWidth="1"/>
    <col min="8962" max="8962" width="19.42578125" bestFit="1" customWidth="1"/>
    <col min="8972" max="8972" width="18.5703125" customWidth="1"/>
    <col min="8973" max="8974" width="9.140625" customWidth="1"/>
    <col min="8975" max="8975" width="0" hidden="1" customWidth="1"/>
    <col min="8976" max="8977" width="9.85546875" customWidth="1"/>
    <col min="9218" max="9218" width="19.42578125" bestFit="1" customWidth="1"/>
    <col min="9228" max="9228" width="18.5703125" customWidth="1"/>
    <col min="9229" max="9230" width="9.140625" customWidth="1"/>
    <col min="9231" max="9231" width="0" hidden="1" customWidth="1"/>
    <col min="9232" max="9233" width="9.85546875" customWidth="1"/>
    <col min="9474" max="9474" width="19.42578125" bestFit="1" customWidth="1"/>
    <col min="9484" max="9484" width="18.5703125" customWidth="1"/>
    <col min="9485" max="9486" width="9.140625" customWidth="1"/>
    <col min="9487" max="9487" width="0" hidden="1" customWidth="1"/>
    <col min="9488" max="9489" width="9.85546875" customWidth="1"/>
    <col min="9730" max="9730" width="19.42578125" bestFit="1" customWidth="1"/>
    <col min="9740" max="9740" width="18.5703125" customWidth="1"/>
    <col min="9741" max="9742" width="9.140625" customWidth="1"/>
    <col min="9743" max="9743" width="0" hidden="1" customWidth="1"/>
    <col min="9744" max="9745" width="9.85546875" customWidth="1"/>
    <col min="9986" max="9986" width="19.42578125" bestFit="1" customWidth="1"/>
    <col min="9996" max="9996" width="18.5703125" customWidth="1"/>
    <col min="9997" max="9998" width="9.140625" customWidth="1"/>
    <col min="9999" max="9999" width="0" hidden="1" customWidth="1"/>
    <col min="10000" max="10001" width="9.85546875" customWidth="1"/>
    <col min="10242" max="10242" width="19.42578125" bestFit="1" customWidth="1"/>
    <col min="10252" max="10252" width="18.5703125" customWidth="1"/>
    <col min="10253" max="10254" width="9.140625" customWidth="1"/>
    <col min="10255" max="10255" width="0" hidden="1" customWidth="1"/>
    <col min="10256" max="10257" width="9.85546875" customWidth="1"/>
    <col min="10498" max="10498" width="19.42578125" bestFit="1" customWidth="1"/>
    <col min="10508" max="10508" width="18.5703125" customWidth="1"/>
    <col min="10509" max="10510" width="9.140625" customWidth="1"/>
    <col min="10511" max="10511" width="0" hidden="1" customWidth="1"/>
    <col min="10512" max="10513" width="9.85546875" customWidth="1"/>
    <col min="10754" max="10754" width="19.42578125" bestFit="1" customWidth="1"/>
    <col min="10764" max="10764" width="18.5703125" customWidth="1"/>
    <col min="10765" max="10766" width="9.140625" customWidth="1"/>
    <col min="10767" max="10767" width="0" hidden="1" customWidth="1"/>
    <col min="10768" max="10769" width="9.85546875" customWidth="1"/>
    <col min="11010" max="11010" width="19.42578125" bestFit="1" customWidth="1"/>
    <col min="11020" max="11020" width="18.5703125" customWidth="1"/>
    <col min="11021" max="11022" width="9.140625" customWidth="1"/>
    <col min="11023" max="11023" width="0" hidden="1" customWidth="1"/>
    <col min="11024" max="11025" width="9.85546875" customWidth="1"/>
    <col min="11266" max="11266" width="19.42578125" bestFit="1" customWidth="1"/>
    <col min="11276" max="11276" width="18.5703125" customWidth="1"/>
    <col min="11277" max="11278" width="9.140625" customWidth="1"/>
    <col min="11279" max="11279" width="0" hidden="1" customWidth="1"/>
    <col min="11280" max="11281" width="9.85546875" customWidth="1"/>
    <col min="11522" max="11522" width="19.42578125" bestFit="1" customWidth="1"/>
    <col min="11532" max="11532" width="18.5703125" customWidth="1"/>
    <col min="11533" max="11534" width="9.140625" customWidth="1"/>
    <col min="11535" max="11535" width="0" hidden="1" customWidth="1"/>
    <col min="11536" max="11537" width="9.85546875" customWidth="1"/>
    <col min="11778" max="11778" width="19.42578125" bestFit="1" customWidth="1"/>
    <col min="11788" max="11788" width="18.5703125" customWidth="1"/>
    <col min="11789" max="11790" width="9.140625" customWidth="1"/>
    <col min="11791" max="11791" width="0" hidden="1" customWidth="1"/>
    <col min="11792" max="11793" width="9.85546875" customWidth="1"/>
    <col min="12034" max="12034" width="19.42578125" bestFit="1" customWidth="1"/>
    <col min="12044" max="12044" width="18.5703125" customWidth="1"/>
    <col min="12045" max="12046" width="9.140625" customWidth="1"/>
    <col min="12047" max="12047" width="0" hidden="1" customWidth="1"/>
    <col min="12048" max="12049" width="9.85546875" customWidth="1"/>
    <col min="12290" max="12290" width="19.42578125" bestFit="1" customWidth="1"/>
    <col min="12300" max="12300" width="18.5703125" customWidth="1"/>
    <col min="12301" max="12302" width="9.140625" customWidth="1"/>
    <col min="12303" max="12303" width="0" hidden="1" customWidth="1"/>
    <col min="12304" max="12305" width="9.85546875" customWidth="1"/>
    <col min="12546" max="12546" width="19.42578125" bestFit="1" customWidth="1"/>
    <col min="12556" max="12556" width="18.5703125" customWidth="1"/>
    <col min="12557" max="12558" width="9.140625" customWidth="1"/>
    <col min="12559" max="12559" width="0" hidden="1" customWidth="1"/>
    <col min="12560" max="12561" width="9.85546875" customWidth="1"/>
    <col min="12802" max="12802" width="19.42578125" bestFit="1" customWidth="1"/>
    <col min="12812" max="12812" width="18.5703125" customWidth="1"/>
    <col min="12813" max="12814" width="9.140625" customWidth="1"/>
    <col min="12815" max="12815" width="0" hidden="1" customWidth="1"/>
    <col min="12816" max="12817" width="9.85546875" customWidth="1"/>
    <col min="13058" max="13058" width="19.42578125" bestFit="1" customWidth="1"/>
    <col min="13068" max="13068" width="18.5703125" customWidth="1"/>
    <col min="13069" max="13070" width="9.140625" customWidth="1"/>
    <col min="13071" max="13071" width="0" hidden="1" customWidth="1"/>
    <col min="13072" max="13073" width="9.85546875" customWidth="1"/>
    <col min="13314" max="13314" width="19.42578125" bestFit="1" customWidth="1"/>
    <col min="13324" max="13324" width="18.5703125" customWidth="1"/>
    <col min="13325" max="13326" width="9.140625" customWidth="1"/>
    <col min="13327" max="13327" width="0" hidden="1" customWidth="1"/>
    <col min="13328" max="13329" width="9.85546875" customWidth="1"/>
    <col min="13570" max="13570" width="19.42578125" bestFit="1" customWidth="1"/>
    <col min="13580" max="13580" width="18.5703125" customWidth="1"/>
    <col min="13581" max="13582" width="9.140625" customWidth="1"/>
    <col min="13583" max="13583" width="0" hidden="1" customWidth="1"/>
    <col min="13584" max="13585" width="9.85546875" customWidth="1"/>
    <col min="13826" max="13826" width="19.42578125" bestFit="1" customWidth="1"/>
    <col min="13836" max="13836" width="18.5703125" customWidth="1"/>
    <col min="13837" max="13838" width="9.140625" customWidth="1"/>
    <col min="13839" max="13839" width="0" hidden="1" customWidth="1"/>
    <col min="13840" max="13841" width="9.85546875" customWidth="1"/>
    <col min="14082" max="14082" width="19.42578125" bestFit="1" customWidth="1"/>
    <col min="14092" max="14092" width="18.5703125" customWidth="1"/>
    <col min="14093" max="14094" width="9.140625" customWidth="1"/>
    <col min="14095" max="14095" width="0" hidden="1" customWidth="1"/>
    <col min="14096" max="14097" width="9.85546875" customWidth="1"/>
    <col min="14338" max="14338" width="19.42578125" bestFit="1" customWidth="1"/>
    <col min="14348" max="14348" width="18.5703125" customWidth="1"/>
    <col min="14349" max="14350" width="9.140625" customWidth="1"/>
    <col min="14351" max="14351" width="0" hidden="1" customWidth="1"/>
    <col min="14352" max="14353" width="9.85546875" customWidth="1"/>
    <col min="14594" max="14594" width="19.42578125" bestFit="1" customWidth="1"/>
    <col min="14604" max="14604" width="18.5703125" customWidth="1"/>
    <col min="14605" max="14606" width="9.140625" customWidth="1"/>
    <col min="14607" max="14607" width="0" hidden="1" customWidth="1"/>
    <col min="14608" max="14609" width="9.85546875" customWidth="1"/>
    <col min="14850" max="14850" width="19.42578125" bestFit="1" customWidth="1"/>
    <col min="14860" max="14860" width="18.5703125" customWidth="1"/>
    <col min="14861" max="14862" width="9.140625" customWidth="1"/>
    <col min="14863" max="14863" width="0" hidden="1" customWidth="1"/>
    <col min="14864" max="14865" width="9.85546875" customWidth="1"/>
    <col min="15106" max="15106" width="19.42578125" bestFit="1" customWidth="1"/>
    <col min="15116" max="15116" width="18.5703125" customWidth="1"/>
    <col min="15117" max="15118" width="9.140625" customWidth="1"/>
    <col min="15119" max="15119" width="0" hidden="1" customWidth="1"/>
    <col min="15120" max="15121" width="9.85546875" customWidth="1"/>
    <col min="15362" max="15362" width="19.42578125" bestFit="1" customWidth="1"/>
    <col min="15372" max="15372" width="18.5703125" customWidth="1"/>
    <col min="15373" max="15374" width="9.140625" customWidth="1"/>
    <col min="15375" max="15375" width="0" hidden="1" customWidth="1"/>
    <col min="15376" max="15377" width="9.85546875" customWidth="1"/>
    <col min="15618" max="15618" width="19.42578125" bestFit="1" customWidth="1"/>
    <col min="15628" max="15628" width="18.5703125" customWidth="1"/>
    <col min="15629" max="15630" width="9.140625" customWidth="1"/>
    <col min="15631" max="15631" width="0" hidden="1" customWidth="1"/>
    <col min="15632" max="15633" width="9.85546875" customWidth="1"/>
    <col min="15874" max="15874" width="19.42578125" bestFit="1" customWidth="1"/>
    <col min="15884" max="15884" width="18.5703125" customWidth="1"/>
    <col min="15885" max="15886" width="9.140625" customWidth="1"/>
    <col min="15887" max="15887" width="0" hidden="1" customWidth="1"/>
    <col min="15888" max="15889" width="9.85546875" customWidth="1"/>
    <col min="16130" max="16130" width="19.42578125" bestFit="1" customWidth="1"/>
    <col min="16140" max="16140" width="18.5703125" customWidth="1"/>
    <col min="16141" max="16142" width="9.140625" customWidth="1"/>
    <col min="16143" max="16143" width="0" hidden="1" customWidth="1"/>
    <col min="16144" max="16145" width="9.85546875" customWidth="1"/>
  </cols>
  <sheetData>
    <row r="1" spans="1:34" ht="15.75">
      <c r="A1" s="10" t="s">
        <v>60</v>
      </c>
    </row>
    <row r="2" spans="1:34" ht="15.75" thickBot="1"/>
    <row r="3" spans="1:34" ht="22.5" customHeight="1">
      <c r="A3" s="472" t="s">
        <v>20</v>
      </c>
      <c r="B3" s="474">
        <v>2007</v>
      </c>
      <c r="C3" s="460">
        <v>2008</v>
      </c>
      <c r="D3" s="460">
        <v>2009</v>
      </c>
      <c r="E3" s="460">
        <v>2010</v>
      </c>
      <c r="F3" s="460">
        <v>2011</v>
      </c>
      <c r="G3" s="460">
        <v>2012</v>
      </c>
      <c r="H3" s="460">
        <v>2013</v>
      </c>
      <c r="I3" s="460">
        <v>2014</v>
      </c>
      <c r="J3" s="460">
        <v>2015</v>
      </c>
      <c r="K3" s="460">
        <v>2016</v>
      </c>
      <c r="L3" s="470">
        <v>2017</v>
      </c>
      <c r="M3" s="460">
        <v>2018</v>
      </c>
      <c r="N3" s="460">
        <v>2019</v>
      </c>
      <c r="O3" s="462">
        <v>2020</v>
      </c>
      <c r="P3" s="460">
        <v>2021</v>
      </c>
      <c r="Q3" s="464">
        <v>2022</v>
      </c>
      <c r="R3" s="441" t="s">
        <v>57</v>
      </c>
      <c r="S3" s="466" t="s">
        <v>117</v>
      </c>
      <c r="T3" s="467"/>
    </row>
    <row r="4" spans="1:34" ht="31.5" customHeight="1" thickBot="1">
      <c r="A4" s="473"/>
      <c r="B4" s="475"/>
      <c r="C4" s="461"/>
      <c r="D4" s="461"/>
      <c r="E4" s="461"/>
      <c r="F4" s="461"/>
      <c r="G4" s="461"/>
      <c r="H4" s="461"/>
      <c r="I4" s="461"/>
      <c r="J4" s="461"/>
      <c r="K4" s="461"/>
      <c r="L4" s="471"/>
      <c r="M4" s="461"/>
      <c r="N4" s="461"/>
      <c r="O4" s="463"/>
      <c r="P4" s="461"/>
      <c r="Q4" s="465"/>
      <c r="R4" s="440" t="s">
        <v>155</v>
      </c>
      <c r="S4" s="447">
        <v>2022</v>
      </c>
      <c r="T4" s="448">
        <v>2023</v>
      </c>
    </row>
    <row r="5" spans="1:34" ht="3" customHeight="1" thickBot="1">
      <c r="A5" s="128"/>
      <c r="B5" s="128">
        <v>2007</v>
      </c>
      <c r="C5" s="128">
        <v>2008</v>
      </c>
      <c r="D5" s="128">
        <v>2009</v>
      </c>
      <c r="E5" s="128">
        <v>2010</v>
      </c>
      <c r="F5" s="128">
        <v>2011</v>
      </c>
      <c r="G5" s="128"/>
      <c r="H5" s="128"/>
      <c r="I5" s="128"/>
      <c r="J5" s="128"/>
      <c r="K5" s="128"/>
      <c r="L5" s="128"/>
      <c r="M5" s="128"/>
      <c r="N5" s="128"/>
      <c r="O5" s="351"/>
      <c r="P5" s="128"/>
      <c r="Q5" s="381"/>
      <c r="R5" s="449"/>
      <c r="S5" s="128"/>
      <c r="T5" s="128"/>
    </row>
    <row r="6" spans="1:34" ht="27.95" customHeight="1">
      <c r="A6" s="146" t="s">
        <v>52</v>
      </c>
      <c r="B6" s="136">
        <v>595986.61599999934</v>
      </c>
      <c r="C6" s="23">
        <v>575965.5770000004</v>
      </c>
      <c r="D6" s="23">
        <v>544011.29100000043</v>
      </c>
      <c r="E6" s="23">
        <v>614380.20499999926</v>
      </c>
      <c r="F6" s="23">
        <v>656918.26000000106</v>
      </c>
      <c r="G6" s="23">
        <v>703504.83500000078</v>
      </c>
      <c r="H6" s="23">
        <v>720793.56200000143</v>
      </c>
      <c r="I6" s="23">
        <v>726284.80299999879</v>
      </c>
      <c r="J6" s="23">
        <v>735533.90500000014</v>
      </c>
      <c r="K6" s="23">
        <v>723973.625</v>
      </c>
      <c r="L6" s="181">
        <v>778040.99999999534</v>
      </c>
      <c r="M6" s="23">
        <v>800341.53700000001</v>
      </c>
      <c r="N6" s="23">
        <v>819402.33799999987</v>
      </c>
      <c r="O6" s="23">
        <v>856189.67600000137</v>
      </c>
      <c r="P6" s="154">
        <v>925952.67900000024</v>
      </c>
      <c r="Q6" s="137">
        <v>938781.55699999968</v>
      </c>
      <c r="R6" s="450"/>
      <c r="S6" s="136">
        <v>938963.28799999831</v>
      </c>
      <c r="T6" s="137">
        <v>928059.07199999783</v>
      </c>
      <c r="Y6" s="128"/>
      <c r="Z6" s="128" t="s">
        <v>79</v>
      </c>
      <c r="AA6" s="128"/>
      <c r="AB6" s="128"/>
      <c r="AC6" s="128" t="s">
        <v>80</v>
      </c>
      <c r="AD6" s="128"/>
      <c r="AE6" s="128"/>
      <c r="AF6" s="128" t="s">
        <v>81</v>
      </c>
      <c r="AG6" s="128"/>
      <c r="AH6" s="128"/>
    </row>
    <row r="7" spans="1:34" ht="27.95" customHeight="1" thickBot="1">
      <c r="A7" s="161" t="s">
        <v>53</v>
      </c>
      <c r="B7" s="182"/>
      <c r="C7" s="183">
        <f t="shared" ref="C7:O7" si="0">(C6-B6)/B6</f>
        <v>-3.3593101694751756E-2</v>
      </c>
      <c r="D7" s="183">
        <f t="shared" si="0"/>
        <v>-5.547950654696842E-2</v>
      </c>
      <c r="E7" s="183">
        <f t="shared" si="0"/>
        <v>0.12935193655750571</v>
      </c>
      <c r="F7" s="183">
        <f t="shared" si="0"/>
        <v>6.9237346278111039E-2</v>
      </c>
      <c r="G7" s="183">
        <f t="shared" si="0"/>
        <v>7.0916851968766473E-2</v>
      </c>
      <c r="H7" s="183">
        <f t="shared" si="0"/>
        <v>2.4575136004574345E-2</v>
      </c>
      <c r="I7" s="183">
        <f t="shared" si="0"/>
        <v>7.6183269239540599E-3</v>
      </c>
      <c r="J7" s="183">
        <f t="shared" si="0"/>
        <v>1.2734814169037992E-2</v>
      </c>
      <c r="K7" s="183">
        <f t="shared" si="0"/>
        <v>-1.5716855363724046E-2</v>
      </c>
      <c r="L7" s="184">
        <f t="shared" si="0"/>
        <v>7.4681415362328071E-2</v>
      </c>
      <c r="M7" s="183">
        <f t="shared" si="0"/>
        <v>2.8662418818551721E-2</v>
      </c>
      <c r="N7" s="183">
        <f t="shared" si="0"/>
        <v>2.3815833764479301E-2</v>
      </c>
      <c r="O7" s="183">
        <f t="shared" si="0"/>
        <v>4.4895329551770828E-2</v>
      </c>
      <c r="P7" s="18">
        <f>(P6-O6)/O6</f>
        <v>8.1480780433982658E-2</v>
      </c>
      <c r="Q7" s="185">
        <f>(Q6-P6)/P6</f>
        <v>1.3854787929178226E-2</v>
      </c>
      <c r="S7" s="451"/>
      <c r="T7" s="185">
        <f>(T6-S6)/S6</f>
        <v>-1.1613037633480405E-2</v>
      </c>
      <c r="Y7" s="128"/>
      <c r="Z7" s="128">
        <v>2012</v>
      </c>
      <c r="AA7" s="128">
        <v>2013</v>
      </c>
      <c r="AB7" s="128"/>
      <c r="AC7" s="128">
        <v>2012</v>
      </c>
      <c r="AD7" s="128">
        <v>2013</v>
      </c>
      <c r="AE7" s="128"/>
      <c r="AF7" s="128">
        <v>2012</v>
      </c>
      <c r="AG7" s="128">
        <v>2013</v>
      </c>
      <c r="AH7" s="128"/>
    </row>
    <row r="8" spans="1:34" ht="27.95" customHeight="1">
      <c r="A8" s="146" t="s">
        <v>54</v>
      </c>
      <c r="B8" s="136">
        <v>63256.660999999986</v>
      </c>
      <c r="C8" s="23">
        <v>80362.627999999997</v>
      </c>
      <c r="D8" s="23">
        <v>79098.747999999992</v>
      </c>
      <c r="E8" s="23">
        <v>89493.365000000005</v>
      </c>
      <c r="F8" s="23">
        <v>81914.569000000003</v>
      </c>
      <c r="G8" s="23">
        <v>86371.3</v>
      </c>
      <c r="H8" s="23">
        <v>122399.001</v>
      </c>
      <c r="I8" s="23">
        <v>125153.99099999999</v>
      </c>
      <c r="J8" s="23">
        <v>116754.90900000001</v>
      </c>
      <c r="K8" s="23">
        <v>110190.53600000002</v>
      </c>
      <c r="L8" s="181">
        <v>137205.92600000018</v>
      </c>
      <c r="M8" s="23">
        <v>154727.05100000001</v>
      </c>
      <c r="N8" s="23">
        <v>169208.33799999999</v>
      </c>
      <c r="O8" s="23">
        <v>166254.71299999979</v>
      </c>
      <c r="P8" s="154">
        <v>167736.79199999999</v>
      </c>
      <c r="Q8" s="137">
        <v>197368.76900000003</v>
      </c>
      <c r="R8" s="450"/>
      <c r="S8" s="136">
        <v>205343.6749999999</v>
      </c>
      <c r="T8" s="137">
        <v>199376.97599999991</v>
      </c>
      <c r="Y8" s="128" t="s">
        <v>82</v>
      </c>
      <c r="Z8" s="128"/>
      <c r="AA8" s="129"/>
      <c r="AB8" s="128"/>
      <c r="AC8" s="129"/>
      <c r="AD8" s="129"/>
      <c r="AE8" s="128"/>
      <c r="AF8" s="128"/>
      <c r="AG8" s="129" t="e">
        <f>#REF!-#REF!</f>
        <v>#REF!</v>
      </c>
      <c r="AH8" s="128"/>
    </row>
    <row r="9" spans="1:34" ht="27.95" customHeight="1" thickBot="1">
      <c r="A9" s="162" t="s">
        <v>53</v>
      </c>
      <c r="B9" s="186"/>
      <c r="C9" s="187">
        <f t="shared" ref="C9:Q9" si="1">(C8-B8)/B8</f>
        <v>0.2704215924390953</v>
      </c>
      <c r="D9" s="187">
        <f t="shared" si="1"/>
        <v>-1.5727210912017519E-2</v>
      </c>
      <c r="E9" s="187">
        <f t="shared" si="1"/>
        <v>0.13141316724760313</v>
      </c>
      <c r="F9" s="187">
        <f t="shared" si="1"/>
        <v>-8.4685563002352207E-2</v>
      </c>
      <c r="G9" s="187">
        <f t="shared" si="1"/>
        <v>5.4407061581438577E-2</v>
      </c>
      <c r="H9" s="187">
        <f t="shared" si="1"/>
        <v>0.41712583925447455</v>
      </c>
      <c r="I9" s="187">
        <f t="shared" si="1"/>
        <v>2.250827194251357E-2</v>
      </c>
      <c r="J9" s="187">
        <f t="shared" si="1"/>
        <v>-6.7109981334913887E-2</v>
      </c>
      <c r="K9" s="187">
        <f t="shared" si="1"/>
        <v>-5.6223528896759203E-2</v>
      </c>
      <c r="L9" s="188">
        <f t="shared" si="1"/>
        <v>0.24516978481709314</v>
      </c>
      <c r="M9" s="187">
        <f t="shared" si="1"/>
        <v>0.12769947706194412</v>
      </c>
      <c r="N9" s="187">
        <f t="shared" si="1"/>
        <v>9.3592470782629861E-2</v>
      </c>
      <c r="O9" s="187">
        <f t="shared" si="1"/>
        <v>-1.7455552338089889E-2</v>
      </c>
      <c r="P9" s="197">
        <f t="shared" si="1"/>
        <v>8.9145081860037469E-3</v>
      </c>
      <c r="Q9" s="189">
        <f t="shared" si="1"/>
        <v>0.17665758744211613</v>
      </c>
      <c r="R9" s="15"/>
      <c r="S9" s="186"/>
      <c r="T9" s="189">
        <f>(T8-S8)/S8</f>
        <v>-2.9057135555794433E-2</v>
      </c>
      <c r="Y9" s="128" t="s">
        <v>83</v>
      </c>
      <c r="Z9" s="128"/>
      <c r="AA9" s="129"/>
      <c r="AB9" s="128"/>
      <c r="AC9" s="129"/>
      <c r="AD9" s="129"/>
      <c r="AE9" s="128"/>
      <c r="AF9" s="128"/>
      <c r="AG9" s="129" t="e">
        <f>#REF!-#REF!</f>
        <v>#REF!</v>
      </c>
      <c r="AH9" s="128"/>
    </row>
    <row r="10" spans="1:34" ht="27.95" customHeight="1">
      <c r="A10" s="16" t="s">
        <v>55</v>
      </c>
      <c r="B10" s="25">
        <f>(B6-B8)</f>
        <v>532729.95499999938</v>
      </c>
      <c r="C10" s="26">
        <f t="shared" ref="C10:L10" si="2">(C6-C8)</f>
        <v>495602.94900000037</v>
      </c>
      <c r="D10" s="26">
        <f t="shared" si="2"/>
        <v>464912.54300000041</v>
      </c>
      <c r="E10" s="26">
        <f t="shared" si="2"/>
        <v>524886.83999999927</v>
      </c>
      <c r="F10" s="26">
        <f t="shared" si="2"/>
        <v>575003.69100000104</v>
      </c>
      <c r="G10" s="26">
        <f t="shared" si="2"/>
        <v>617133.53500000073</v>
      </c>
      <c r="H10" s="26">
        <f t="shared" si="2"/>
        <v>598394.56100000138</v>
      </c>
      <c r="I10" s="26">
        <f t="shared" si="2"/>
        <v>601130.81199999875</v>
      </c>
      <c r="J10" s="26">
        <f t="shared" si="2"/>
        <v>618778.99600000016</v>
      </c>
      <c r="K10" s="26">
        <f t="shared" si="2"/>
        <v>613783.08899999992</v>
      </c>
      <c r="L10" s="190">
        <f t="shared" si="2"/>
        <v>640835.07399999513</v>
      </c>
      <c r="M10" s="26">
        <f>(M6-M8)</f>
        <v>645614.48600000003</v>
      </c>
      <c r="N10" s="26">
        <f>(N6-N8)</f>
        <v>650193.99999999988</v>
      </c>
      <c r="O10" s="26">
        <f>(O6-O8)</f>
        <v>689934.96300000162</v>
      </c>
      <c r="P10" s="190">
        <f>(P6-P8)</f>
        <v>758215.88700000022</v>
      </c>
      <c r="Q10" s="39">
        <f>(Q6-Q8)</f>
        <v>741412.78799999971</v>
      </c>
      <c r="S10" s="17">
        <f>S6-S8</f>
        <v>733619.61299999838</v>
      </c>
      <c r="T10" s="39">
        <f>T6-T8</f>
        <v>728682.09599999792</v>
      </c>
      <c r="Y10" s="128" t="s">
        <v>84</v>
      </c>
      <c r="Z10" s="128"/>
      <c r="AA10" s="129"/>
      <c r="AB10" s="128"/>
      <c r="AC10" s="129"/>
      <c r="AD10" s="129"/>
      <c r="AE10" s="128"/>
      <c r="AF10" s="128"/>
      <c r="AG10" s="129" t="e">
        <f>#REF!-#REF!</f>
        <v>#REF!</v>
      </c>
      <c r="AH10" s="128"/>
    </row>
    <row r="11" spans="1:34" ht="27.95" customHeight="1" thickBot="1">
      <c r="A11" s="162" t="s">
        <v>53</v>
      </c>
      <c r="B11" s="186"/>
      <c r="C11" s="187">
        <f t="shared" ref="C11:Q11" si="3">(C10-B10)/B10</f>
        <v>-6.9691981183973503E-2</v>
      </c>
      <c r="D11" s="187">
        <f t="shared" si="3"/>
        <v>-6.1925390197789032E-2</v>
      </c>
      <c r="E11" s="187">
        <f t="shared" si="3"/>
        <v>0.12900124529442691</v>
      </c>
      <c r="F11" s="187">
        <f t="shared" si="3"/>
        <v>9.5481248872617649E-2</v>
      </c>
      <c r="G11" s="187">
        <f t="shared" si="3"/>
        <v>7.3268823590907375E-2</v>
      </c>
      <c r="H11" s="187">
        <f t="shared" si="3"/>
        <v>-3.0364536906909986E-2</v>
      </c>
      <c r="I11" s="187">
        <f t="shared" si="3"/>
        <v>4.5726535271722896E-3</v>
      </c>
      <c r="J11" s="187">
        <f t="shared" si="3"/>
        <v>2.9358308786875894E-2</v>
      </c>
      <c r="K11" s="187">
        <f t="shared" si="3"/>
        <v>-8.0738147744113774E-3</v>
      </c>
      <c r="L11" s="188">
        <f t="shared" si="3"/>
        <v>4.4074177807781237E-2</v>
      </c>
      <c r="M11" s="187">
        <f t="shared" si="3"/>
        <v>7.4580998979543013E-3</v>
      </c>
      <c r="N11" s="187">
        <f t="shared" si="3"/>
        <v>7.093264013285863E-3</v>
      </c>
      <c r="O11" s="187">
        <f t="shared" si="3"/>
        <v>6.1121700600131258E-2</v>
      </c>
      <c r="P11" s="197">
        <f t="shared" si="3"/>
        <v>9.8967189172580669E-2</v>
      </c>
      <c r="Q11" s="189">
        <f t="shared" si="3"/>
        <v>-2.2161364972824036E-2</v>
      </c>
      <c r="R11" s="15"/>
      <c r="S11" s="186"/>
      <c r="T11" s="189">
        <f>(T10-S10)/S10</f>
        <v>-6.7303503239361587E-3</v>
      </c>
      <c r="Y11" s="128" t="s">
        <v>85</v>
      </c>
      <c r="Z11" s="128"/>
      <c r="AA11" s="129"/>
      <c r="AB11" s="128"/>
      <c r="AC11" s="129"/>
      <c r="AD11" s="129"/>
      <c r="AE11" s="128"/>
      <c r="AF11" s="128"/>
      <c r="AG11" s="129" t="e">
        <f>#REF!-#REF!</f>
        <v>#REF!</v>
      </c>
      <c r="AH11" s="128"/>
    </row>
    <row r="12" spans="1:34" ht="27.95" hidden="1" customHeight="1" thickBot="1">
      <c r="A12" s="126" t="s">
        <v>56</v>
      </c>
      <c r="B12" s="191">
        <f>(B6/B8)</f>
        <v>9.4217210737695982</v>
      </c>
      <c r="C12" s="192">
        <f t="shared" ref="C12:T12" si="4">(C6/C8)</f>
        <v>7.1670824030294336</v>
      </c>
      <c r="D12" s="192">
        <f t="shared" si="4"/>
        <v>6.8776220200097287</v>
      </c>
      <c r="E12" s="192">
        <f t="shared" si="4"/>
        <v>6.8650922333739404</v>
      </c>
      <c r="F12" s="193">
        <f t="shared" si="4"/>
        <v>8.0195533959288863</v>
      </c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27"/>
      <c r="S12" s="193">
        <f t="shared" si="4"/>
        <v>4.5726428534991337</v>
      </c>
      <c r="T12" s="452">
        <f t="shared" si="4"/>
        <v>4.6547956068909295</v>
      </c>
      <c r="Y12" s="128" t="s">
        <v>86</v>
      </c>
      <c r="Z12" s="128"/>
      <c r="AA12" s="129"/>
      <c r="AB12" s="128"/>
      <c r="AC12" s="129"/>
      <c r="AD12" s="129"/>
      <c r="AE12" s="128"/>
      <c r="AF12" s="128"/>
      <c r="AG12" s="129" t="e">
        <f>#REF!-#REF!</f>
        <v>#REF!</v>
      </c>
      <c r="AH12" s="128"/>
    </row>
    <row r="13" spans="1:34" ht="30" customHeight="1" thickBot="1">
      <c r="Y13" s="128" t="s">
        <v>87</v>
      </c>
      <c r="Z13" s="128"/>
      <c r="AA13" s="129"/>
      <c r="AB13" s="128"/>
      <c r="AC13" s="129"/>
      <c r="AD13" s="129"/>
      <c r="AE13" s="128"/>
      <c r="AF13" s="128"/>
      <c r="AG13" s="129" t="e">
        <f>#REF!-#REF!</f>
        <v>#REF!</v>
      </c>
      <c r="AH13" s="128"/>
    </row>
    <row r="14" spans="1:34" ht="22.5" customHeight="1">
      <c r="A14" s="472" t="s">
        <v>19</v>
      </c>
      <c r="B14" s="474">
        <v>2007</v>
      </c>
      <c r="C14" s="460">
        <v>2008</v>
      </c>
      <c r="D14" s="460">
        <v>2009</v>
      </c>
      <c r="E14" s="460">
        <v>2010</v>
      </c>
      <c r="F14" s="460">
        <v>2011</v>
      </c>
      <c r="G14" s="460">
        <v>2012</v>
      </c>
      <c r="H14" s="460">
        <v>2013</v>
      </c>
      <c r="I14" s="460">
        <v>2014</v>
      </c>
      <c r="J14" s="460">
        <v>2015</v>
      </c>
      <c r="K14" s="468">
        <v>2016</v>
      </c>
      <c r="L14" s="470">
        <v>2017</v>
      </c>
      <c r="M14" s="460">
        <v>2018</v>
      </c>
      <c r="N14" s="460">
        <v>2019</v>
      </c>
      <c r="O14" s="462">
        <v>2020</v>
      </c>
      <c r="P14" s="460">
        <v>2021</v>
      </c>
      <c r="Q14" s="464">
        <v>2022</v>
      </c>
      <c r="R14" s="194" t="s">
        <v>57</v>
      </c>
      <c r="S14" s="466" t="str">
        <f>S3</f>
        <v>jan-dez</v>
      </c>
      <c r="T14" s="467"/>
      <c r="Y14" s="128" t="s">
        <v>88</v>
      </c>
      <c r="Z14" s="128"/>
      <c r="AA14" s="129"/>
      <c r="AB14" s="128"/>
      <c r="AC14" s="129"/>
      <c r="AD14" s="129"/>
      <c r="AE14" s="128"/>
      <c r="AF14" s="128"/>
      <c r="AG14" s="129" t="e">
        <f>#REF!-#REF!</f>
        <v>#REF!</v>
      </c>
      <c r="AH14" s="128"/>
    </row>
    <row r="15" spans="1:34" ht="31.5" customHeight="1" thickBot="1">
      <c r="A15" s="473"/>
      <c r="B15" s="475"/>
      <c r="C15" s="461"/>
      <c r="D15" s="461"/>
      <c r="E15" s="461"/>
      <c r="F15" s="461"/>
      <c r="G15" s="461"/>
      <c r="H15" s="461"/>
      <c r="I15" s="461"/>
      <c r="J15" s="461"/>
      <c r="K15" s="469"/>
      <c r="L15" s="471"/>
      <c r="M15" s="461"/>
      <c r="N15" s="461"/>
      <c r="O15" s="463"/>
      <c r="P15" s="461"/>
      <c r="Q15" s="465"/>
      <c r="R15" s="195" t="str">
        <f>R4</f>
        <v>2007/2022</v>
      </c>
      <c r="S15" s="447">
        <f>S4</f>
        <v>2022</v>
      </c>
      <c r="T15" s="448">
        <f>T4</f>
        <v>2023</v>
      </c>
      <c r="Y15" s="128" t="s">
        <v>89</v>
      </c>
      <c r="Z15" s="128"/>
      <c r="AA15" s="129"/>
      <c r="AB15" s="128"/>
      <c r="AC15" s="129"/>
      <c r="AD15" s="129"/>
      <c r="AE15" s="128"/>
      <c r="AF15" s="128"/>
      <c r="AG15" s="129" t="e">
        <f>#REF!-#REF!</f>
        <v>#REF!</v>
      </c>
      <c r="AH15" s="128"/>
    </row>
    <row r="16" spans="1:34" s="128" customFormat="1" ht="3" customHeight="1" thickBot="1">
      <c r="B16" s="128">
        <v>2007</v>
      </c>
      <c r="C16" s="128">
        <v>2008</v>
      </c>
      <c r="D16" s="128">
        <v>2009</v>
      </c>
      <c r="E16" s="128">
        <v>2010</v>
      </c>
      <c r="F16" s="128">
        <v>2011</v>
      </c>
      <c r="O16" s="351"/>
      <c r="Q16" s="381"/>
      <c r="R16" s="196"/>
      <c r="Y16" s="128" t="s">
        <v>90</v>
      </c>
      <c r="AA16" s="129"/>
      <c r="AC16" s="129"/>
      <c r="AD16" s="129"/>
      <c r="AG16" s="129" t="e">
        <f>#REF!-#REF!</f>
        <v>#REF!</v>
      </c>
    </row>
    <row r="17" spans="1:34" ht="27.75" customHeight="1">
      <c r="A17" s="146" t="s">
        <v>52</v>
      </c>
      <c r="B17" s="136">
        <v>392293.98699999956</v>
      </c>
      <c r="C17" s="23">
        <v>370979.67800000019</v>
      </c>
      <c r="D17" s="23">
        <v>344221.9980000002</v>
      </c>
      <c r="E17" s="23">
        <v>386156.65199999994</v>
      </c>
      <c r="F17" s="23">
        <v>390987.57200000004</v>
      </c>
      <c r="G17" s="23">
        <v>406063.09400000004</v>
      </c>
      <c r="H17" s="23">
        <v>407598.05399999983</v>
      </c>
      <c r="I17" s="23">
        <v>406953.16900000011</v>
      </c>
      <c r="J17" s="23">
        <v>421887.39099999977</v>
      </c>
      <c r="K17" s="154">
        <v>431264.80099999998</v>
      </c>
      <c r="L17" s="181">
        <v>442364.451999999</v>
      </c>
      <c r="M17" s="23">
        <v>454202.09499999997</v>
      </c>
      <c r="N17" s="23">
        <v>454929.95199999987</v>
      </c>
      <c r="O17" s="23">
        <v>393954.14199999906</v>
      </c>
      <c r="P17" s="23">
        <v>427968.65799999994</v>
      </c>
      <c r="Q17" s="137">
        <v>417555.74200000014</v>
      </c>
      <c r="R17" s="450"/>
      <c r="S17" s="136">
        <v>418166.48999999854</v>
      </c>
      <c r="T17" s="137">
        <v>407934.38399999804</v>
      </c>
      <c r="Y17" s="128" t="s">
        <v>91</v>
      </c>
      <c r="Z17" s="128"/>
      <c r="AA17" s="129"/>
      <c r="AB17" s="128"/>
      <c r="AC17" s="129"/>
      <c r="AD17" s="129"/>
      <c r="AE17" s="128"/>
      <c r="AF17" s="128"/>
      <c r="AG17" s="129" t="e">
        <f>#REF!-#REF!</f>
        <v>#REF!</v>
      </c>
      <c r="AH17" s="128"/>
    </row>
    <row r="18" spans="1:34" ht="27.75" customHeight="1" thickBot="1">
      <c r="A18" s="161" t="s">
        <v>53</v>
      </c>
      <c r="B18" s="182"/>
      <c r="C18" s="183">
        <f t="shared" ref="C18:Q18" si="5">(C17-B17)/B17</f>
        <v>-5.4332489679479568E-2</v>
      </c>
      <c r="D18" s="183">
        <f t="shared" si="5"/>
        <v>-7.2127077537654183E-2</v>
      </c>
      <c r="E18" s="183">
        <f t="shared" si="5"/>
        <v>0.12182444539758823</v>
      </c>
      <c r="F18" s="183">
        <f t="shared" si="5"/>
        <v>1.2510259696368252E-2</v>
      </c>
      <c r="G18" s="183">
        <f t="shared" si="5"/>
        <v>3.8557547808706294E-2</v>
      </c>
      <c r="H18" s="183">
        <f t="shared" si="5"/>
        <v>3.7801022123911316E-3</v>
      </c>
      <c r="I18" s="183">
        <f t="shared" si="5"/>
        <v>-1.5821591729182263E-3</v>
      </c>
      <c r="J18" s="183">
        <f t="shared" si="5"/>
        <v>3.6697642720653331E-2</v>
      </c>
      <c r="K18" s="18">
        <f t="shared" si="5"/>
        <v>2.2227281971553901E-2</v>
      </c>
      <c r="L18" s="184">
        <f t="shared" si="5"/>
        <v>2.5737437820711511E-2</v>
      </c>
      <c r="M18" s="183">
        <f t="shared" si="5"/>
        <v>2.6759932780496109E-2</v>
      </c>
      <c r="N18" s="183">
        <f t="shared" si="5"/>
        <v>1.6024959109884815E-3</v>
      </c>
      <c r="O18" s="183">
        <f t="shared" si="5"/>
        <v>-0.13403340389423476</v>
      </c>
      <c r="P18" s="183">
        <f t="shared" si="5"/>
        <v>8.6341308222622926E-2</v>
      </c>
      <c r="Q18" s="185">
        <f t="shared" si="5"/>
        <v>-2.4331024726581253E-2</v>
      </c>
      <c r="S18" s="451"/>
      <c r="T18" s="185">
        <f>(T17-S17)/S17</f>
        <v>-2.4468976459592756E-2</v>
      </c>
      <c r="Y18" s="128" t="s">
        <v>92</v>
      </c>
      <c r="Z18" s="128"/>
      <c r="AA18" s="129"/>
      <c r="AB18" s="128"/>
      <c r="AC18" s="129"/>
      <c r="AD18" s="129"/>
      <c r="AE18" s="128"/>
      <c r="AF18" s="128"/>
      <c r="AG18" s="129" t="e">
        <f>#REF!-#REF!</f>
        <v>#REF!</v>
      </c>
      <c r="AH18" s="128"/>
    </row>
    <row r="19" spans="1:34" ht="27.75" customHeight="1">
      <c r="A19" s="146" t="s">
        <v>54</v>
      </c>
      <c r="B19" s="136">
        <v>62681.055999999982</v>
      </c>
      <c r="C19" s="23">
        <v>79621.592999999993</v>
      </c>
      <c r="D19" s="23">
        <v>77709.866999999998</v>
      </c>
      <c r="E19" s="23">
        <v>88593.928999999989</v>
      </c>
      <c r="F19" s="23">
        <v>80744.22</v>
      </c>
      <c r="G19" s="23">
        <v>85348.562999999995</v>
      </c>
      <c r="H19" s="23">
        <v>121368.935</v>
      </c>
      <c r="I19" s="23">
        <v>124143.97100000001</v>
      </c>
      <c r="J19" s="23">
        <v>115571.70700000001</v>
      </c>
      <c r="K19" s="154">
        <v>109068.98599999999</v>
      </c>
      <c r="L19" s="181">
        <v>136178.72600000011</v>
      </c>
      <c r="M19" s="23">
        <v>153404.38699999999</v>
      </c>
      <c r="N19" s="23">
        <v>167744.46300000002</v>
      </c>
      <c r="O19" s="23">
        <v>164346.62300000008</v>
      </c>
      <c r="P19" s="23">
        <v>165333.11300000001</v>
      </c>
      <c r="Q19" s="137">
        <v>194581.12000000002</v>
      </c>
      <c r="R19" s="450"/>
      <c r="S19" s="136">
        <v>202578.51500000004</v>
      </c>
      <c r="T19" s="137">
        <v>196685.94599999979</v>
      </c>
      <c r="Y19" s="128" t="s">
        <v>93</v>
      </c>
      <c r="Z19" s="128"/>
      <c r="AA19" s="129"/>
      <c r="AB19" s="128"/>
      <c r="AC19" s="129"/>
      <c r="AD19" s="129"/>
      <c r="AE19" s="128"/>
      <c r="AF19" s="128"/>
      <c r="AG19" s="129" t="e">
        <f>#REF!-#REF!</f>
        <v>#REF!</v>
      </c>
      <c r="AH19" s="128"/>
    </row>
    <row r="20" spans="1:34" ht="27.75" customHeight="1" thickBot="1">
      <c r="A20" s="162" t="s">
        <v>53</v>
      </c>
      <c r="B20" s="186"/>
      <c r="C20" s="187">
        <f t="shared" ref="C20:Q20" si="6">(C19-B19)/B19</f>
        <v>0.27026566048919176</v>
      </c>
      <c r="D20" s="187">
        <f t="shared" si="6"/>
        <v>-2.4010145087149853E-2</v>
      </c>
      <c r="E20" s="187">
        <f t="shared" si="6"/>
        <v>0.14006023199087436</v>
      </c>
      <c r="F20" s="187">
        <f t="shared" si="6"/>
        <v>-8.8603238264779852E-2</v>
      </c>
      <c r="G20" s="187">
        <f t="shared" si="6"/>
        <v>5.702380925842114E-2</v>
      </c>
      <c r="H20" s="187">
        <f t="shared" si="6"/>
        <v>0.42203841205856046</v>
      </c>
      <c r="I20" s="187">
        <f t="shared" si="6"/>
        <v>2.2864466924753087E-2</v>
      </c>
      <c r="J20" s="187">
        <f t="shared" si="6"/>
        <v>-6.9050989193828793E-2</v>
      </c>
      <c r="K20" s="197">
        <f t="shared" si="6"/>
        <v>-5.6265682741884385E-2</v>
      </c>
      <c r="L20" s="188">
        <f t="shared" si="6"/>
        <v>0.24855590020796675</v>
      </c>
      <c r="M20" s="187">
        <f t="shared" si="6"/>
        <v>0.12649303974249151</v>
      </c>
      <c r="N20" s="187">
        <f t="shared" si="6"/>
        <v>9.3478917261994809E-2</v>
      </c>
      <c r="O20" s="187">
        <f t="shared" si="6"/>
        <v>-2.0256048630349952E-2</v>
      </c>
      <c r="P20" s="187">
        <f t="shared" si="6"/>
        <v>6.002496321448187E-3</v>
      </c>
      <c r="Q20" s="189">
        <f t="shared" si="6"/>
        <v>0.17690350389761311</v>
      </c>
      <c r="R20" s="15"/>
      <c r="S20" s="186"/>
      <c r="T20" s="189">
        <f>(T19-S19)/S19</f>
        <v>-2.9087827995976027E-2</v>
      </c>
    </row>
    <row r="21" spans="1:34" ht="27.75" customHeight="1">
      <c r="A21" s="16" t="s">
        <v>55</v>
      </c>
      <c r="B21" s="25">
        <f>B17-B19</f>
        <v>329612.93099999957</v>
      </c>
      <c r="C21" s="26">
        <f t="shared" ref="C21:Q21" si="7">C17-C19</f>
        <v>291358.0850000002</v>
      </c>
      <c r="D21" s="26">
        <f t="shared" si="7"/>
        <v>266512.13100000017</v>
      </c>
      <c r="E21" s="26">
        <f t="shared" si="7"/>
        <v>297562.72299999994</v>
      </c>
      <c r="F21" s="26">
        <f t="shared" si="7"/>
        <v>310243.35200000007</v>
      </c>
      <c r="G21" s="26">
        <f t="shared" si="7"/>
        <v>320714.53100000008</v>
      </c>
      <c r="H21" s="26">
        <f t="shared" si="7"/>
        <v>286229.11899999983</v>
      </c>
      <c r="I21" s="26">
        <f t="shared" si="7"/>
        <v>282809.19800000009</v>
      </c>
      <c r="J21" s="26">
        <f t="shared" si="7"/>
        <v>306315.68399999978</v>
      </c>
      <c r="K21" s="8">
        <f t="shared" si="7"/>
        <v>322195.815</v>
      </c>
      <c r="L21" s="190">
        <f t="shared" si="7"/>
        <v>306185.72599999886</v>
      </c>
      <c r="M21" s="26">
        <f t="shared" si="7"/>
        <v>300797.70799999998</v>
      </c>
      <c r="N21" s="26">
        <f t="shared" si="7"/>
        <v>287185.48899999983</v>
      </c>
      <c r="O21" s="26">
        <f t="shared" si="7"/>
        <v>229607.51899999898</v>
      </c>
      <c r="P21" s="26">
        <f t="shared" si="7"/>
        <v>262635.54499999993</v>
      </c>
      <c r="Q21" s="39">
        <f t="shared" si="7"/>
        <v>222974.62200000012</v>
      </c>
      <c r="S21" s="17">
        <f>S17-S19</f>
        <v>215587.97499999849</v>
      </c>
      <c r="T21" s="39">
        <f>T17-T19</f>
        <v>211248.43799999825</v>
      </c>
    </row>
    <row r="22" spans="1:34" ht="27.75" customHeight="1" thickBot="1">
      <c r="A22" s="162" t="s">
        <v>53</v>
      </c>
      <c r="B22" s="186"/>
      <c r="C22" s="187">
        <f t="shared" ref="C22:Q22" si="8">(C21-B21)/B21</f>
        <v>-0.11605990664243518</v>
      </c>
      <c r="D22" s="187">
        <f t="shared" si="8"/>
        <v>-8.5276349890891168E-2</v>
      </c>
      <c r="E22" s="187">
        <f t="shared" si="8"/>
        <v>0.1165072369632576</v>
      </c>
      <c r="F22" s="187">
        <f t="shared" si="8"/>
        <v>4.261497835533698E-2</v>
      </c>
      <c r="G22" s="187">
        <f t="shared" si="8"/>
        <v>3.3751501627664215E-2</v>
      </c>
      <c r="H22" s="187">
        <f t="shared" si="8"/>
        <v>-0.10752681486702027</v>
      </c>
      <c r="I22" s="187">
        <f t="shared" si="8"/>
        <v>-1.1948193852351347E-2</v>
      </c>
      <c r="J22" s="187">
        <f t="shared" si="8"/>
        <v>8.3117827023432511E-2</v>
      </c>
      <c r="K22" s="197">
        <f t="shared" si="8"/>
        <v>5.1842369912734339E-2</v>
      </c>
      <c r="L22" s="188">
        <f t="shared" si="8"/>
        <v>-4.9690555415814887E-2</v>
      </c>
      <c r="M22" s="187">
        <f t="shared" si="8"/>
        <v>-1.7597221367526766E-2</v>
      </c>
      <c r="N22" s="187">
        <f t="shared" si="8"/>
        <v>-4.5253732451977856E-2</v>
      </c>
      <c r="O22" s="187">
        <f t="shared" si="8"/>
        <v>-0.20049052687338559</v>
      </c>
      <c r="P22" s="187">
        <f t="shared" si="8"/>
        <v>0.14384557676441376</v>
      </c>
      <c r="Q22" s="189">
        <f t="shared" si="8"/>
        <v>-0.15101125401742485</v>
      </c>
      <c r="R22" s="15"/>
      <c r="S22" s="186"/>
      <c r="T22" s="189">
        <f>(T21-S21)/S21</f>
        <v>-2.0128845312454343E-2</v>
      </c>
    </row>
    <row r="23" spans="1:34" ht="27.75" hidden="1" customHeight="1" thickBot="1">
      <c r="A23" s="126" t="s">
        <v>56</v>
      </c>
      <c r="B23" s="191">
        <f>(B17/B19)</f>
        <v>6.2585733558796406</v>
      </c>
      <c r="C23" s="192">
        <f>(C17/C19)</f>
        <v>4.6592847997904316</v>
      </c>
      <c r="D23" s="192">
        <f>(D17/D19)</f>
        <v>4.4295790391714371</v>
      </c>
      <c r="E23" s="192">
        <f>(E17/E19)</f>
        <v>4.3587258896712884</v>
      </c>
      <c r="F23" s="193">
        <f>(F17/F19)</f>
        <v>4.8422979626281615</v>
      </c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27"/>
      <c r="S23" s="193">
        <f>(S17/S19)</f>
        <v>2.0642193472491317</v>
      </c>
      <c r="T23" s="452">
        <f>(T17/T19)</f>
        <v>2.0740393113801758</v>
      </c>
    </row>
    <row r="24" spans="1:34" ht="30" customHeight="1" thickBot="1"/>
    <row r="25" spans="1:34" ht="22.5" customHeight="1">
      <c r="A25" s="472" t="s">
        <v>28</v>
      </c>
      <c r="B25" s="474">
        <v>2007</v>
      </c>
      <c r="C25" s="460">
        <v>2008</v>
      </c>
      <c r="D25" s="460">
        <v>2009</v>
      </c>
      <c r="E25" s="460">
        <v>2010</v>
      </c>
      <c r="F25" s="460">
        <v>2011</v>
      </c>
      <c r="G25" s="460">
        <v>2012</v>
      </c>
      <c r="H25" s="460">
        <v>2013</v>
      </c>
      <c r="I25" s="460">
        <v>2014</v>
      </c>
      <c r="J25" s="460">
        <v>2015</v>
      </c>
      <c r="K25" s="468">
        <v>2016</v>
      </c>
      <c r="L25" s="470">
        <v>2017</v>
      </c>
      <c r="M25" s="460">
        <v>2018</v>
      </c>
      <c r="N25" s="460">
        <v>2019</v>
      </c>
      <c r="O25" s="462">
        <v>2020</v>
      </c>
      <c r="P25" s="460">
        <v>2021</v>
      </c>
      <c r="Q25" s="464">
        <v>2022</v>
      </c>
      <c r="R25" s="194" t="s">
        <v>57</v>
      </c>
      <c r="S25" s="466" t="str">
        <f>S14</f>
        <v>jan-dez</v>
      </c>
      <c r="T25" s="467"/>
    </row>
    <row r="26" spans="1:34" ht="31.5" customHeight="1" thickBot="1">
      <c r="A26" s="473"/>
      <c r="B26" s="475"/>
      <c r="C26" s="461"/>
      <c r="D26" s="461"/>
      <c r="E26" s="461"/>
      <c r="F26" s="461"/>
      <c r="G26" s="461"/>
      <c r="H26" s="461"/>
      <c r="I26" s="461"/>
      <c r="J26" s="461"/>
      <c r="K26" s="469"/>
      <c r="L26" s="471"/>
      <c r="M26" s="461"/>
      <c r="N26" s="461"/>
      <c r="O26" s="463"/>
      <c r="P26" s="461"/>
      <c r="Q26" s="465"/>
      <c r="R26" s="195" t="str">
        <f>R4</f>
        <v>2007/2022</v>
      </c>
      <c r="S26" s="447">
        <f>S4</f>
        <v>2022</v>
      </c>
      <c r="T26" s="448">
        <f>T4</f>
        <v>2023</v>
      </c>
    </row>
    <row r="27" spans="1:34" s="128" customFormat="1" ht="3" customHeight="1" thickBot="1">
      <c r="B27" s="128">
        <v>2007</v>
      </c>
      <c r="C27" s="128">
        <v>2008</v>
      </c>
      <c r="D27" s="128">
        <v>2009</v>
      </c>
      <c r="E27" s="128">
        <v>2010</v>
      </c>
      <c r="F27" s="128">
        <v>2011</v>
      </c>
      <c r="O27" s="351"/>
      <c r="Q27" s="381"/>
      <c r="R27" s="196"/>
    </row>
    <row r="28" spans="1:34" ht="27.75" customHeight="1">
      <c r="A28" s="146" t="s">
        <v>52</v>
      </c>
      <c r="B28" s="136">
        <v>203692.62899999981</v>
      </c>
      <c r="C28" s="23">
        <v>204985.89900000018</v>
      </c>
      <c r="D28" s="23">
        <v>199789.29300000027</v>
      </c>
      <c r="E28" s="23">
        <v>228223.55300000007</v>
      </c>
      <c r="F28" s="23">
        <v>265930.68799999997</v>
      </c>
      <c r="G28" s="23">
        <v>297441.74100000004</v>
      </c>
      <c r="H28" s="23">
        <v>313195.50799999997</v>
      </c>
      <c r="I28" s="23">
        <v>319331.63400000008</v>
      </c>
      <c r="J28" s="23">
        <v>313646.51399999997</v>
      </c>
      <c r="K28" s="154">
        <v>292708.82400000008</v>
      </c>
      <c r="L28" s="181">
        <v>335676.5479999996</v>
      </c>
      <c r="M28" s="23">
        <v>346139.44199999998</v>
      </c>
      <c r="N28" s="23">
        <v>364472.386</v>
      </c>
      <c r="O28" s="23">
        <v>462235.53400000004</v>
      </c>
      <c r="P28" s="154">
        <v>497984.02100000018</v>
      </c>
      <c r="Q28" s="137">
        <v>521225.81500000018</v>
      </c>
      <c r="R28" s="450"/>
      <c r="S28" s="136">
        <v>520796.79800000024</v>
      </c>
      <c r="T28" s="137">
        <v>520124.68799999962</v>
      </c>
    </row>
    <row r="29" spans="1:34" ht="27.75" customHeight="1" thickBot="1">
      <c r="A29" s="161" t="s">
        <v>53</v>
      </c>
      <c r="B29" s="182"/>
      <c r="C29" s="183">
        <f t="shared" ref="C29:Q29" si="9">(C28-B28)/B28</f>
        <v>6.3491251811589565E-3</v>
      </c>
      <c r="D29" s="183">
        <f t="shared" si="9"/>
        <v>-2.5351041341628616E-2</v>
      </c>
      <c r="E29" s="183">
        <f t="shared" si="9"/>
        <v>0.14232124040801208</v>
      </c>
      <c r="F29" s="183">
        <f t="shared" si="9"/>
        <v>0.16522017339726491</v>
      </c>
      <c r="G29" s="183">
        <f t="shared" si="9"/>
        <v>0.11849348127885141</v>
      </c>
      <c r="H29" s="183">
        <f t="shared" si="9"/>
        <v>5.296421056115299E-2</v>
      </c>
      <c r="I29" s="183">
        <f t="shared" si="9"/>
        <v>1.9591998746035993E-2</v>
      </c>
      <c r="J29" s="183">
        <f t="shared" si="9"/>
        <v>-1.7803184510057374E-2</v>
      </c>
      <c r="K29" s="18">
        <f t="shared" si="9"/>
        <v>-6.6755691727534677E-2</v>
      </c>
      <c r="L29" s="184">
        <f t="shared" si="9"/>
        <v>0.14679340175955716</v>
      </c>
      <c r="M29" s="183">
        <f t="shared" si="9"/>
        <v>3.1169571012153018E-2</v>
      </c>
      <c r="N29" s="183">
        <f t="shared" si="9"/>
        <v>5.2964042161944717E-2</v>
      </c>
      <c r="O29" s="183">
        <f t="shared" si="9"/>
        <v>0.26823197519276548</v>
      </c>
      <c r="P29" s="18">
        <f t="shared" si="9"/>
        <v>7.7338249378292354E-2</v>
      </c>
      <c r="Q29" s="185">
        <f t="shared" si="9"/>
        <v>4.6671766602727975E-2</v>
      </c>
      <c r="S29" s="451"/>
      <c r="T29" s="185">
        <f>(T28-S28)/S28</f>
        <v>-1.2905417287159013E-3</v>
      </c>
    </row>
    <row r="30" spans="1:34" ht="27.75" customHeight="1">
      <c r="A30" s="146" t="s">
        <v>54</v>
      </c>
      <c r="B30" s="136">
        <v>575.60500000000002</v>
      </c>
      <c r="C30" s="23">
        <v>741.03499999999963</v>
      </c>
      <c r="D30" s="23">
        <v>1388.8809999999992</v>
      </c>
      <c r="E30" s="23">
        <v>899.43600000000015</v>
      </c>
      <c r="F30" s="23">
        <v>1170.3490000000002</v>
      </c>
      <c r="G30" s="23">
        <v>1022.7370000000001</v>
      </c>
      <c r="H30" s="23">
        <v>1030.066</v>
      </c>
      <c r="I30" s="23">
        <v>1010.02</v>
      </c>
      <c r="J30" s="23">
        <v>1183.202</v>
      </c>
      <c r="K30" s="154">
        <v>1121.55</v>
      </c>
      <c r="L30" s="181">
        <v>1027.2</v>
      </c>
      <c r="M30" s="23">
        <v>1322.664</v>
      </c>
      <c r="N30" s="23">
        <v>1463.875</v>
      </c>
      <c r="O30" s="23">
        <v>1908.0899999999986</v>
      </c>
      <c r="P30" s="154">
        <v>2403.679000000001</v>
      </c>
      <c r="Q30" s="137">
        <v>2787.6490000000008</v>
      </c>
      <c r="R30" s="450"/>
      <c r="S30" s="136">
        <v>2765.16</v>
      </c>
      <c r="T30" s="137">
        <v>2691.03</v>
      </c>
    </row>
    <row r="31" spans="1:34" ht="27.75" customHeight="1" thickBot="1">
      <c r="A31" s="162" t="s">
        <v>53</v>
      </c>
      <c r="B31" s="186"/>
      <c r="C31" s="187">
        <f t="shared" ref="C31:Q31" si="10">(C30-B30)/B30</f>
        <v>0.28740195099069604</v>
      </c>
      <c r="D31" s="187">
        <f t="shared" si="10"/>
        <v>0.87424480625071677</v>
      </c>
      <c r="E31" s="187">
        <f t="shared" si="10"/>
        <v>-0.35240240164564085</v>
      </c>
      <c r="F31" s="187">
        <f t="shared" si="10"/>
        <v>0.30120319844880566</v>
      </c>
      <c r="G31" s="187">
        <f t="shared" si="10"/>
        <v>-0.12612648022085726</v>
      </c>
      <c r="H31" s="187">
        <f t="shared" si="10"/>
        <v>7.1660651760911652E-3</v>
      </c>
      <c r="I31" s="187">
        <f t="shared" si="10"/>
        <v>-1.9460888913914301E-2</v>
      </c>
      <c r="J31" s="187">
        <f t="shared" si="10"/>
        <v>0.17146393140729888</v>
      </c>
      <c r="K31" s="197">
        <f t="shared" si="10"/>
        <v>-5.2106064729437615E-2</v>
      </c>
      <c r="L31" s="188">
        <f t="shared" si="10"/>
        <v>-8.4124648923364909E-2</v>
      </c>
      <c r="M31" s="187">
        <f t="shared" si="10"/>
        <v>0.28764018691588777</v>
      </c>
      <c r="N31" s="187">
        <f t="shared" si="10"/>
        <v>0.10676256403742751</v>
      </c>
      <c r="O31" s="187">
        <f t="shared" si="10"/>
        <v>0.30345145589616501</v>
      </c>
      <c r="P31" s="197">
        <f t="shared" si="10"/>
        <v>0.25973041103931305</v>
      </c>
      <c r="Q31" s="189">
        <f t="shared" si="10"/>
        <v>0.15974262786337096</v>
      </c>
      <c r="R31" s="15"/>
      <c r="S31" s="186"/>
      <c r="T31" s="189">
        <f>(T30-S30)/S30</f>
        <v>-2.6808575272316847E-2</v>
      </c>
    </row>
    <row r="32" spans="1:34" ht="27.75" customHeight="1">
      <c r="A32" s="16" t="s">
        <v>55</v>
      </c>
      <c r="B32" s="25">
        <f>(B28-B30)</f>
        <v>203117.0239999998</v>
      </c>
      <c r="C32" s="26">
        <f t="shared" ref="C32:Q32" si="11">(C28-C30)</f>
        <v>204244.86400000018</v>
      </c>
      <c r="D32" s="26">
        <f t="shared" si="11"/>
        <v>198400.41200000027</v>
      </c>
      <c r="E32" s="26">
        <f t="shared" si="11"/>
        <v>227324.11700000009</v>
      </c>
      <c r="F32" s="26">
        <f t="shared" si="11"/>
        <v>264760.33899999998</v>
      </c>
      <c r="G32" s="26">
        <f t="shared" si="11"/>
        <v>296419.00400000002</v>
      </c>
      <c r="H32" s="26">
        <f t="shared" si="11"/>
        <v>312165.44199999998</v>
      </c>
      <c r="I32" s="26">
        <f t="shared" si="11"/>
        <v>318321.61400000006</v>
      </c>
      <c r="J32" s="26">
        <f t="shared" si="11"/>
        <v>312463.31199999998</v>
      </c>
      <c r="K32" s="8">
        <f t="shared" si="11"/>
        <v>291587.27400000009</v>
      </c>
      <c r="L32" s="190">
        <f t="shared" si="11"/>
        <v>334649.34799999959</v>
      </c>
      <c r="M32" s="26">
        <f t="shared" si="11"/>
        <v>344816.77799999999</v>
      </c>
      <c r="N32" s="26">
        <f t="shared" si="11"/>
        <v>363008.511</v>
      </c>
      <c r="O32" s="26">
        <f t="shared" si="11"/>
        <v>460327.44400000002</v>
      </c>
      <c r="P32" s="181">
        <f t="shared" si="11"/>
        <v>495580.34200000018</v>
      </c>
      <c r="Q32" s="39">
        <f t="shared" si="11"/>
        <v>518438.1660000002</v>
      </c>
      <c r="S32" s="17">
        <f>S28-S30</f>
        <v>518031.63800000027</v>
      </c>
      <c r="T32" s="39">
        <f>T28-T30</f>
        <v>517433.65799999959</v>
      </c>
    </row>
    <row r="33" spans="1:20" ht="27.75" customHeight="1" thickBot="1">
      <c r="A33" s="162" t="s">
        <v>53</v>
      </c>
      <c r="B33" s="186"/>
      <c r="C33" s="187">
        <f t="shared" ref="C33:Q33" si="12">(C32-B32)/B32</f>
        <v>5.5526611102788507E-3</v>
      </c>
      <c r="D33" s="187">
        <f t="shared" si="12"/>
        <v>-2.8614927619427914E-2</v>
      </c>
      <c r="E33" s="187">
        <f t="shared" si="12"/>
        <v>0.14578450068944299</v>
      </c>
      <c r="F33" s="187">
        <f t="shared" si="12"/>
        <v>0.16468213973091064</v>
      </c>
      <c r="G33" s="187">
        <f t="shared" si="12"/>
        <v>0.11957480157177182</v>
      </c>
      <c r="H33" s="187">
        <f t="shared" si="12"/>
        <v>5.3122228290059179E-2</v>
      </c>
      <c r="I33" s="187">
        <f t="shared" si="12"/>
        <v>1.972086327223908E-2</v>
      </c>
      <c r="J33" s="187">
        <f t="shared" si="12"/>
        <v>-1.840372045864307E-2</v>
      </c>
      <c r="K33" s="197">
        <f t="shared" si="12"/>
        <v>-6.6811165337708145E-2</v>
      </c>
      <c r="L33" s="188">
        <f t="shared" si="12"/>
        <v>0.14768159600819714</v>
      </c>
      <c r="M33" s="187">
        <f t="shared" si="12"/>
        <v>3.038233918806384E-2</v>
      </c>
      <c r="N33" s="187">
        <f t="shared" si="12"/>
        <v>5.2757679326149283E-2</v>
      </c>
      <c r="O33" s="187">
        <f t="shared" si="12"/>
        <v>0.26808994844751732</v>
      </c>
      <c r="P33" s="188">
        <f t="shared" si="12"/>
        <v>7.6582220894047232E-2</v>
      </c>
      <c r="Q33" s="189">
        <f t="shared" si="12"/>
        <v>4.6123346837675848E-2</v>
      </c>
      <c r="R33" s="15"/>
      <c r="S33" s="186"/>
      <c r="T33" s="189">
        <f>(T32-S32)/S32</f>
        <v>-1.1543310410718189E-3</v>
      </c>
    </row>
    <row r="34" spans="1:20" ht="27.75" hidden="1" customHeight="1" thickBot="1">
      <c r="A34" s="126" t="s">
        <v>56</v>
      </c>
      <c r="B34" s="191">
        <f>(B28/B30)</f>
        <v>353.87571164253228</v>
      </c>
      <c r="C34" s="192">
        <f>(C28/C30)</f>
        <v>276.62107592758815</v>
      </c>
      <c r="D34" s="192">
        <f>(D28/D30)</f>
        <v>143.84910802293385</v>
      </c>
      <c r="E34" s="192">
        <f>(E28/E30)</f>
        <v>253.74073641704362</v>
      </c>
      <c r="F34" s="193">
        <f>(F28/F30)</f>
        <v>227.22340771855227</v>
      </c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27"/>
      <c r="S34" s="193">
        <f>(S28/S30)</f>
        <v>188.34237367819594</v>
      </c>
      <c r="T34" s="452">
        <f>(T28/T30)</f>
        <v>193.28089541922594</v>
      </c>
    </row>
    <row r="36" spans="1:20">
      <c r="A36" s="101" t="s">
        <v>63</v>
      </c>
    </row>
  </sheetData>
  <mergeCells count="54">
    <mergeCell ref="F3:F4"/>
    <mergeCell ref="A3:A4"/>
    <mergeCell ref="B3:B4"/>
    <mergeCell ref="C3:C4"/>
    <mergeCell ref="D3:D4"/>
    <mergeCell ref="E3:E4"/>
    <mergeCell ref="S3:T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14:A15"/>
    <mergeCell ref="B14:B15"/>
    <mergeCell ref="C14:C15"/>
    <mergeCell ref="D14:D15"/>
    <mergeCell ref="E14:E15"/>
    <mergeCell ref="Q14:Q15"/>
    <mergeCell ref="S14:T14"/>
    <mergeCell ref="G14:G15"/>
    <mergeCell ref="H14:H15"/>
    <mergeCell ref="I14:I15"/>
    <mergeCell ref="J14:J15"/>
    <mergeCell ref="K14:K15"/>
    <mergeCell ref="L14:L15"/>
    <mergeCell ref="F25:F26"/>
    <mergeCell ref="M14:M15"/>
    <mergeCell ref="N14:N15"/>
    <mergeCell ref="O14:O15"/>
    <mergeCell ref="P14:P15"/>
    <mergeCell ref="F14:F15"/>
    <mergeCell ref="A25:A26"/>
    <mergeCell ref="B25:B26"/>
    <mergeCell ref="C25:C26"/>
    <mergeCell ref="D25:D26"/>
    <mergeCell ref="E25:E26"/>
    <mergeCell ref="S25:T25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</mergeCells>
  <conditionalFormatting sqref="B12:Q12">
    <cfRule type="cellIs" dxfId="15" priority="54" operator="lessThan">
      <formula>0</formula>
    </cfRule>
    <cfRule type="cellIs" dxfId="14" priority="53" operator="greaterThan">
      <formula>0</formula>
    </cfRule>
  </conditionalFormatting>
  <conditionalFormatting sqref="B23:Q23">
    <cfRule type="cellIs" dxfId="13" priority="52" operator="lessThan">
      <formula>0</formula>
    </cfRule>
    <cfRule type="cellIs" dxfId="12" priority="51" operator="greaterThan">
      <formula>0</formula>
    </cfRule>
  </conditionalFormatting>
  <conditionalFormatting sqref="B34:Q34">
    <cfRule type="cellIs" dxfId="11" priority="48" operator="lessThan">
      <formula>0</formula>
    </cfRule>
    <cfRule type="cellIs" dxfId="10" priority="47" operator="greaterThan">
      <formula>0</formula>
    </cfRule>
  </conditionalFormatting>
  <conditionalFormatting sqref="S12:T12"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S23:T23">
    <cfRule type="cellIs" dxfId="7" priority="7" operator="greaterThan">
      <formula>0</formula>
    </cfRule>
    <cfRule type="cellIs" dxfId="6" priority="8" operator="lessThan">
      <formula>0</formula>
    </cfRule>
  </conditionalFormatting>
  <conditionalFormatting sqref="S34:T34">
    <cfRule type="cellIs" dxfId="5" priority="49" operator="greaterThan">
      <formula>0</formula>
    </cfRule>
    <cfRule type="cellIs" dxfId="4" priority="50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6" id="{8A448774-6D75-40B3-8B77-DDFC4EE2F3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44" id="{5B3A2E90-F01C-47AB-924E-6E0B723F0D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43" id="{047B2C30-1DA0-4B68-A985-7487ADCD04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42" id="{DFA4AB46-7E2F-494A-802A-266C80191A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40" id="{A62E508C-1946-458B-B519-353F9F2C66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39" id="{62918564-B59B-4FC9-9948-0B6CD81F59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38" id="{7DDB1888-0C19-4F34-8A49-CE68C48B11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36" id="{7BCC5F72-6946-463E-B855-36471E50FD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35" id="{A9C80BB2-1F20-418A-8991-E1285A173E1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34" id="{8D32B61B-C4AA-47C3-895A-776FF0D9BB3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33" id="{1CEDA5D1-7930-41BA-B4B9-666828C42E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32" id="{61DDEF5A-AD8D-4BE1-B7E5-8F2075AF51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28" id="{BB192158-8C30-4148-8C70-1652B2AAD0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27" id="{77FFB159-DD1D-4088-924C-F69CE7925E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26" id="{8EA95A98-C6A7-43E0-A5D8-D721111166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25" id="{855DEFA3-FDEA-4512-B0A2-CA6E72F0A2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24" id="{3F8F47A4-B197-4852-A83C-3B652EAD3A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23" id="{FB24D833-BAB7-4768-8BCE-C6035E5880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22" id="{2C219E43-52DA-457B-804A-A505CA6F06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21" id="{5B0C1138-FE12-4D00-9B56-4BD4DB39DD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20" id="{5D9BD410-1079-45C9-8D48-686139C5A1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16" id="{ED7569A6-C83E-439F-BBAD-F4834DC8CFE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15" id="{89DD3BF2-57B3-4879-8EEE-612339C12D2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14" id="{14FA6173-4733-4B4D-8A3B-AFF88923E2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19" id="{69491DDD-4C8D-481F-B0DF-267D014632E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18" id="{97F0CD08-DA18-4470-B6C8-70E7F7D0FBD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17" id="{274C2491-1ECB-48A1-919B-6DCE6DCCEC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13" id="{E2FD146B-9C96-4FE4-896E-742CDAD283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12" id="{D2C79A33-D2F6-4F4C-8B65-F341892418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11" id="{F64C3F27-A838-41CE-BCEF-62DE5711F6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31" id="{2968DA6D-F943-45A7-A44D-4319D406E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N7:Q7</xm:sqref>
        </x14:conditionalFormatting>
        <x14:conditionalFormatting xmlns:xm="http://schemas.microsoft.com/office/excel/2006/main">
          <x14:cfRule type="iconSet" priority="30" id="{7D499FB7-6828-41A4-933B-E342458B3D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N9:Q9</xm:sqref>
        </x14:conditionalFormatting>
        <x14:conditionalFormatting xmlns:xm="http://schemas.microsoft.com/office/excel/2006/main">
          <x14:cfRule type="iconSet" priority="29" id="{3C8B9440-5EE0-475F-9CCB-8A8ABC4D63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N11:Q11</xm:sqref>
        </x14:conditionalFormatting>
        <x14:conditionalFormatting xmlns:xm="http://schemas.microsoft.com/office/excel/2006/main">
          <x14:cfRule type="iconSet" priority="6" id="{38EFA220-27BB-4BB2-98CA-E8EDFA4070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O18:Q18</xm:sqref>
        </x14:conditionalFormatting>
        <x14:conditionalFormatting xmlns:xm="http://schemas.microsoft.com/office/excel/2006/main">
          <x14:cfRule type="iconSet" priority="5" id="{2363A506-A331-4FD3-9EDB-78E7EDD201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O20:Q20</xm:sqref>
        </x14:conditionalFormatting>
        <x14:conditionalFormatting xmlns:xm="http://schemas.microsoft.com/office/excel/2006/main">
          <x14:cfRule type="iconSet" priority="4" id="{EE000AE3-12EF-46CC-ABFD-4FED207A5B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O22:Q22</xm:sqref>
        </x14:conditionalFormatting>
        <x14:conditionalFormatting xmlns:xm="http://schemas.microsoft.com/office/excel/2006/main">
          <x14:cfRule type="iconSet" priority="3" id="{9567C0FD-C860-4340-BD1C-730CDC7DE3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O29:Q29</xm:sqref>
        </x14:conditionalFormatting>
        <x14:conditionalFormatting xmlns:xm="http://schemas.microsoft.com/office/excel/2006/main">
          <x14:cfRule type="iconSet" priority="2" id="{B915D314-C749-4D52-B8DE-EC8A5D0C8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O31:Q31</xm:sqref>
        </x14:conditionalFormatting>
        <x14:conditionalFormatting xmlns:xm="http://schemas.microsoft.com/office/excel/2006/main">
          <x14:cfRule type="iconSet" priority="1" id="{F6D85FA8-8F28-427E-BC7F-D84268259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O33:Q33</xm:sqref>
        </x14:conditionalFormatting>
        <x14:conditionalFormatting xmlns:xm="http://schemas.microsoft.com/office/excel/2006/main">
          <x14:cfRule type="iconSet" priority="45" id="{F2567252-DDCA-4BF0-9A89-F7B2EF858D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T7</xm:sqref>
        </x14:conditionalFormatting>
        <x14:conditionalFormatting xmlns:xm="http://schemas.microsoft.com/office/excel/2006/main">
          <x14:cfRule type="iconSet" priority="55" id="{9646D07E-E735-4EC8-A92D-9FEE391BE83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T9</xm:sqref>
        </x14:conditionalFormatting>
        <x14:conditionalFormatting xmlns:xm="http://schemas.microsoft.com/office/excel/2006/main">
          <x14:cfRule type="iconSet" priority="56" id="{7004FCE8-BCEF-4D60-BE87-22AEFFA1838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T11</xm:sqref>
        </x14:conditionalFormatting>
        <x14:conditionalFormatting xmlns:xm="http://schemas.microsoft.com/office/excel/2006/main">
          <x14:cfRule type="iconSet" priority="41" id="{BB99813F-6A5F-4513-8482-59FBACF060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T18</xm:sqref>
        </x14:conditionalFormatting>
        <x14:conditionalFormatting xmlns:xm="http://schemas.microsoft.com/office/excel/2006/main">
          <x14:cfRule type="iconSet" priority="57" id="{28D6A194-FC84-4EA9-8B68-827F2D7BF4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T20</xm:sqref>
        </x14:conditionalFormatting>
        <x14:conditionalFormatting xmlns:xm="http://schemas.microsoft.com/office/excel/2006/main">
          <x14:cfRule type="iconSet" priority="58" id="{3119E0EB-EF4C-4B04-9849-E93DDFD792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T22</xm:sqref>
        </x14:conditionalFormatting>
        <x14:conditionalFormatting xmlns:xm="http://schemas.microsoft.com/office/excel/2006/main">
          <x14:cfRule type="iconSet" priority="37" id="{185C6797-CD89-4D13-BB1D-AA73FE5C68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T29</xm:sqref>
        </x14:conditionalFormatting>
        <x14:conditionalFormatting xmlns:xm="http://schemas.microsoft.com/office/excel/2006/main">
          <x14:cfRule type="iconSet" priority="59" id="{0455105C-A963-42B6-BC5B-D793325EA4E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T31</xm:sqref>
        </x14:conditionalFormatting>
        <x14:conditionalFormatting xmlns:xm="http://schemas.microsoft.com/office/excel/2006/main">
          <x14:cfRule type="iconSet" priority="60" id="{F4CA942D-E467-4E7C-ACCD-604C059912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6EA40-0803-44CA-A482-F007281A4E23}">
  <sheetPr>
    <pageSetUpPr fitToPage="1"/>
  </sheetPr>
  <dimension ref="A1:AZ68"/>
  <sheetViews>
    <sheetView showGridLines="0" topLeftCell="A51" workbookViewId="0">
      <selection activeCell="AG61" sqref="AG61:AG62"/>
    </sheetView>
  </sheetViews>
  <sheetFormatPr defaultRowHeight="15"/>
  <cols>
    <col min="1" max="1" width="18.7109375" customWidth="1"/>
    <col min="16" max="16" width="9.85546875" customWidth="1"/>
    <col min="17" max="17" width="1.7109375" customWidth="1"/>
    <col min="18" max="18" width="18.7109375" hidden="1" customWidth="1"/>
    <col min="33" max="33" width="10.140625" customWidth="1"/>
    <col min="34" max="34" width="1.7109375" customWidth="1"/>
    <col min="49" max="49" width="9.85546875" customWidth="1"/>
    <col min="52" max="52" width="9.140625" style="128"/>
  </cols>
  <sheetData>
    <row r="1" spans="1:52" ht="15.75">
      <c r="A1" s="10" t="s">
        <v>118</v>
      </c>
    </row>
    <row r="3" spans="1:52" ht="15.75" thickBot="1">
      <c r="P3" s="125" t="s">
        <v>18</v>
      </c>
      <c r="AG3" s="198">
        <v>1000</v>
      </c>
      <c r="AW3" s="198" t="s">
        <v>51</v>
      </c>
    </row>
    <row r="4" spans="1:52" ht="20.100000000000001" customHeight="1">
      <c r="A4" s="481" t="s">
        <v>20</v>
      </c>
      <c r="B4" s="483" t="s">
        <v>13</v>
      </c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8"/>
      <c r="P4" s="486" t="s">
        <v>181</v>
      </c>
      <c r="R4" s="484" t="s">
        <v>20</v>
      </c>
      <c r="S4" s="476" t="s">
        <v>13</v>
      </c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8"/>
      <c r="AG4" s="479" t="s">
        <v>181</v>
      </c>
      <c r="AI4" s="476" t="s">
        <v>13</v>
      </c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8"/>
      <c r="AW4" s="479" t="s">
        <v>181</v>
      </c>
    </row>
    <row r="5" spans="1:52" ht="20.100000000000001" customHeight="1" thickBot="1">
      <c r="A5" s="482"/>
      <c r="B5" s="130">
        <v>2010</v>
      </c>
      <c r="C5" s="20">
        <v>2011</v>
      </c>
      <c r="D5" s="20">
        <v>2012</v>
      </c>
      <c r="E5" s="20">
        <v>2013</v>
      </c>
      <c r="F5" s="20">
        <v>2014</v>
      </c>
      <c r="G5" s="20">
        <v>2015</v>
      </c>
      <c r="H5" s="20">
        <v>2016</v>
      </c>
      <c r="I5" s="20">
        <v>2017</v>
      </c>
      <c r="J5" s="20">
        <v>2018</v>
      </c>
      <c r="K5" s="20">
        <v>2019</v>
      </c>
      <c r="L5" s="20">
        <v>2020</v>
      </c>
      <c r="M5" s="20">
        <v>2021</v>
      </c>
      <c r="N5" s="20">
        <v>2022</v>
      </c>
      <c r="O5" s="21">
        <v>2023</v>
      </c>
      <c r="P5" s="487"/>
      <c r="R5" s="485"/>
      <c r="S5" s="134">
        <v>2010</v>
      </c>
      <c r="T5" s="20">
        <v>2011</v>
      </c>
      <c r="U5" s="20">
        <v>2012</v>
      </c>
      <c r="V5" s="20">
        <v>2013</v>
      </c>
      <c r="W5" s="20">
        <v>2014</v>
      </c>
      <c r="X5" s="20">
        <v>2015</v>
      </c>
      <c r="Y5" s="20">
        <v>2016</v>
      </c>
      <c r="Z5" s="20">
        <v>2017</v>
      </c>
      <c r="AA5" s="20">
        <v>2018</v>
      </c>
      <c r="AB5" s="20">
        <v>2019</v>
      </c>
      <c r="AC5" s="20">
        <v>2020</v>
      </c>
      <c r="AD5" s="20">
        <v>2021</v>
      </c>
      <c r="AE5" s="20">
        <v>2022</v>
      </c>
      <c r="AF5" s="21">
        <v>2023</v>
      </c>
      <c r="AG5" s="480"/>
      <c r="AI5" s="134">
        <v>2010</v>
      </c>
      <c r="AJ5" s="20">
        <v>2011</v>
      </c>
      <c r="AK5" s="20">
        <v>2012</v>
      </c>
      <c r="AL5" s="20">
        <v>2013</v>
      </c>
      <c r="AM5" s="20">
        <v>2014</v>
      </c>
      <c r="AN5" s="20">
        <v>2015</v>
      </c>
      <c r="AO5" s="20">
        <v>2016</v>
      </c>
      <c r="AP5" s="20">
        <v>2017</v>
      </c>
      <c r="AQ5" s="22">
        <v>2018</v>
      </c>
      <c r="AR5" s="20">
        <v>2019</v>
      </c>
      <c r="AS5" s="20">
        <v>2020</v>
      </c>
      <c r="AT5" s="22">
        <v>2021</v>
      </c>
      <c r="AU5" s="20">
        <v>2022</v>
      </c>
      <c r="AV5" s="21">
        <v>2023</v>
      </c>
      <c r="AW5" s="480"/>
      <c r="AZ5" s="199"/>
    </row>
    <row r="6" spans="1:52" ht="3" customHeight="1" thickBot="1">
      <c r="A6" s="200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201"/>
      <c r="R6" s="200"/>
      <c r="S6" s="202">
        <v>2010</v>
      </c>
      <c r="T6" s="202">
        <v>2011</v>
      </c>
      <c r="U6" s="202">
        <v>2012</v>
      </c>
      <c r="V6" s="202"/>
      <c r="W6" s="202"/>
      <c r="X6" s="202"/>
      <c r="Y6" s="202"/>
      <c r="Z6" s="202"/>
      <c r="AA6" s="199"/>
      <c r="AB6" s="199"/>
      <c r="AC6" s="199"/>
      <c r="AD6" s="199"/>
      <c r="AE6" s="199"/>
      <c r="AF6" s="202"/>
      <c r="AG6" s="203"/>
      <c r="AI6" s="202"/>
      <c r="AJ6" s="202"/>
      <c r="AK6" s="202"/>
      <c r="AL6" s="202"/>
      <c r="AM6" s="202"/>
      <c r="AN6" s="202"/>
      <c r="AO6" s="202"/>
      <c r="AP6" s="202"/>
      <c r="AQ6" s="199"/>
      <c r="AR6" s="199"/>
      <c r="AS6" s="199"/>
      <c r="AT6" s="199"/>
      <c r="AU6" s="199"/>
      <c r="AV6" s="202"/>
      <c r="AW6" s="201"/>
    </row>
    <row r="7" spans="1:52" ht="20.100000000000001" customHeight="1">
      <c r="A7" s="153" t="s">
        <v>1</v>
      </c>
      <c r="B7" s="136">
        <v>162618.44999999995</v>
      </c>
      <c r="C7" s="23">
        <v>156534.06999999998</v>
      </c>
      <c r="D7" s="23">
        <v>239190.1999999999</v>
      </c>
      <c r="E7" s="23">
        <v>213768.74999999997</v>
      </c>
      <c r="F7" s="23">
        <v>196345.2</v>
      </c>
      <c r="G7" s="23">
        <v>183217.2099999999</v>
      </c>
      <c r="H7" s="23">
        <v>164354.55999999982</v>
      </c>
      <c r="I7" s="23">
        <v>192935.97999999986</v>
      </c>
      <c r="J7" s="23">
        <v>211445.75</v>
      </c>
      <c r="K7" s="23">
        <v>219278.33000000005</v>
      </c>
      <c r="L7" s="23">
        <v>238978.52999999991</v>
      </c>
      <c r="M7" s="23">
        <v>227977.60999999967</v>
      </c>
      <c r="N7" s="23">
        <v>227139.86999999991</v>
      </c>
      <c r="O7" s="154">
        <v>238037.11999999985</v>
      </c>
      <c r="P7" s="24">
        <f>IF(O7="","",(O7-N7)/N7)</f>
        <v>4.7975945394350829E-2</v>
      </c>
      <c r="R7" s="122" t="s">
        <v>1</v>
      </c>
      <c r="S7" s="136">
        <v>37448.925000000003</v>
      </c>
      <c r="T7" s="23">
        <v>38839.965999999986</v>
      </c>
      <c r="U7" s="23">
        <v>43280.928999999975</v>
      </c>
      <c r="V7" s="23">
        <v>45616.113000000012</v>
      </c>
      <c r="W7" s="23">
        <v>47446.346999999972</v>
      </c>
      <c r="X7" s="23">
        <v>44866.651000000042</v>
      </c>
      <c r="Y7" s="23">
        <v>44731.008000000016</v>
      </c>
      <c r="Z7" s="23">
        <v>48635.341000000037</v>
      </c>
      <c r="AA7" s="23">
        <v>54050.858</v>
      </c>
      <c r="AB7" s="23">
        <v>57478.924000000043</v>
      </c>
      <c r="AC7" s="23">
        <v>63485.803999999982</v>
      </c>
      <c r="AD7" s="23">
        <v>59844.614000000096</v>
      </c>
      <c r="AE7" s="23">
        <v>63073.409999999996</v>
      </c>
      <c r="AF7" s="154">
        <v>63035.427000000032</v>
      </c>
      <c r="AG7" s="24">
        <f>IF(AF7="","",(AF7-AE7)/AE7)</f>
        <v>-6.0220305196696669E-4</v>
      </c>
      <c r="AI7" s="155">
        <f t="shared" ref="AI7:AV22" si="0">(S7/B7)*10</f>
        <v>2.3028706152346192</v>
      </c>
      <c r="AJ7" s="152">
        <f t="shared" si="0"/>
        <v>2.4812467982209876</v>
      </c>
      <c r="AK7" s="152">
        <f t="shared" si="0"/>
        <v>1.8094775204000828</v>
      </c>
      <c r="AL7" s="152">
        <f t="shared" si="0"/>
        <v>2.1338999736865198</v>
      </c>
      <c r="AM7" s="152">
        <f t="shared" si="0"/>
        <v>2.4164760330275441</v>
      </c>
      <c r="AN7" s="152">
        <f t="shared" si="0"/>
        <v>2.4488229571883595</v>
      </c>
      <c r="AO7" s="152">
        <f t="shared" si="0"/>
        <v>2.7216164857245251</v>
      </c>
      <c r="AP7" s="152">
        <f t="shared" si="0"/>
        <v>2.5208020297717444</v>
      </c>
      <c r="AQ7" s="152">
        <f t="shared" si="0"/>
        <v>2.5562518045408811</v>
      </c>
      <c r="AR7" s="152">
        <f t="shared" si="0"/>
        <v>2.6212769861937577</v>
      </c>
      <c r="AS7" s="152">
        <f t="shared" si="0"/>
        <v>2.6565484355435616</v>
      </c>
      <c r="AT7" s="152">
        <f t="shared" si="0"/>
        <v>2.6250215536517025</v>
      </c>
      <c r="AU7" s="152">
        <f t="shared" si="0"/>
        <v>2.7768533106935394</v>
      </c>
      <c r="AV7" s="152">
        <f>(AF7/O7)*10</f>
        <v>2.6481343329981506</v>
      </c>
      <c r="AW7" s="24">
        <f t="shared" ref="AW7:AW9" si="1">IF(AV7="","",(AV7-AU7)/AU7)</f>
        <v>-4.6354259045552626E-2</v>
      </c>
      <c r="AZ7"/>
    </row>
    <row r="8" spans="1:52" ht="20.100000000000001" customHeight="1">
      <c r="A8" s="156" t="s">
        <v>2</v>
      </c>
      <c r="B8" s="17">
        <v>161664.07999999981</v>
      </c>
      <c r="C8" s="26">
        <v>214997.14</v>
      </c>
      <c r="D8" s="26">
        <v>230196.23999999993</v>
      </c>
      <c r="E8" s="26">
        <v>260171.31000000006</v>
      </c>
      <c r="F8" s="26">
        <v>219768.14999999994</v>
      </c>
      <c r="G8" s="26">
        <v>191622.89999999979</v>
      </c>
      <c r="H8" s="26">
        <v>187100.07000000012</v>
      </c>
      <c r="I8" s="26">
        <v>187560.18000000008</v>
      </c>
      <c r="J8" s="26">
        <v>245913.44</v>
      </c>
      <c r="K8" s="26">
        <v>226330.75999999989</v>
      </c>
      <c r="L8" s="26">
        <v>217081.86999999988</v>
      </c>
      <c r="M8" s="26">
        <v>235166.11999999968</v>
      </c>
      <c r="N8" s="26">
        <v>245888.12999999983</v>
      </c>
      <c r="O8" s="8">
        <v>229347.3100000002</v>
      </c>
      <c r="P8" s="27">
        <f t="shared" ref="P8:P23" si="2">IF(O8="","",(O8-N8)/N8)</f>
        <v>-6.7269696995945427E-2</v>
      </c>
      <c r="R8" s="122" t="s">
        <v>2</v>
      </c>
      <c r="S8" s="17">
        <v>39208.55799999999</v>
      </c>
      <c r="T8" s="26">
        <v>43534.874999999993</v>
      </c>
      <c r="U8" s="26">
        <v>46936.957999999977</v>
      </c>
      <c r="V8" s="26">
        <v>51921.968000000052</v>
      </c>
      <c r="W8" s="26">
        <v>51933.389000000017</v>
      </c>
      <c r="X8" s="26">
        <v>46937.144999999968</v>
      </c>
      <c r="Y8" s="26">
        <v>48461.340000000011</v>
      </c>
      <c r="Z8" s="26">
        <v>48751.319999999949</v>
      </c>
      <c r="AA8" s="26">
        <v>57358.343000000001</v>
      </c>
      <c r="AB8" s="26">
        <v>60378.147999999928</v>
      </c>
      <c r="AC8" s="26">
        <v>54982.760999999962</v>
      </c>
      <c r="AD8" s="26">
        <v>61551.606000000007</v>
      </c>
      <c r="AE8" s="26">
        <v>68116.977000000028</v>
      </c>
      <c r="AF8" s="8">
        <v>65965.965999999913</v>
      </c>
      <c r="AG8" s="27">
        <f t="shared" ref="AG8:AG23" si="3">IF(AF8="","",(AF8-AE8)/AE8)</f>
        <v>-3.1578192320544617E-2</v>
      </c>
      <c r="AI8" s="141">
        <f t="shared" si="0"/>
        <v>2.425310433832923</v>
      </c>
      <c r="AJ8" s="142">
        <f t="shared" si="0"/>
        <v>2.0249048429202356</v>
      </c>
      <c r="AK8" s="142">
        <f t="shared" si="0"/>
        <v>2.0389975961379729</v>
      </c>
      <c r="AL8" s="142">
        <f t="shared" si="0"/>
        <v>1.9956838438488873</v>
      </c>
      <c r="AM8" s="142">
        <f t="shared" si="0"/>
        <v>2.3630989749879605</v>
      </c>
      <c r="AN8" s="142">
        <f t="shared" si="0"/>
        <v>2.4494538492006965</v>
      </c>
      <c r="AO8" s="142">
        <f t="shared" si="0"/>
        <v>2.5901294424956642</v>
      </c>
      <c r="AP8" s="142">
        <f t="shared" si="0"/>
        <v>2.5992361491655602</v>
      </c>
      <c r="AQ8" s="142">
        <f t="shared" si="0"/>
        <v>2.332460682100173</v>
      </c>
      <c r="AR8" s="142">
        <f t="shared" si="0"/>
        <v>2.6676951908790461</v>
      </c>
      <c r="AS8" s="142">
        <f t="shared" si="0"/>
        <v>2.5328122058281508</v>
      </c>
      <c r="AT8" s="142">
        <f t="shared" si="0"/>
        <v>2.6173670765159578</v>
      </c>
      <c r="AU8" s="142">
        <f t="shared" si="0"/>
        <v>2.7702425895873901</v>
      </c>
      <c r="AV8" s="142">
        <f t="shared" si="0"/>
        <v>2.8762476438027482</v>
      </c>
      <c r="AW8" s="27">
        <f t="shared" si="1"/>
        <v>3.8265621434672582E-2</v>
      </c>
      <c r="AZ8"/>
    </row>
    <row r="9" spans="1:52" ht="20.100000000000001" customHeight="1">
      <c r="A9" s="156" t="s">
        <v>3</v>
      </c>
      <c r="B9" s="17">
        <v>247651.7600000001</v>
      </c>
      <c r="C9" s="26">
        <v>229392.75000000003</v>
      </c>
      <c r="D9" s="26">
        <v>306569.51000000007</v>
      </c>
      <c r="E9" s="26">
        <v>231638.53999999992</v>
      </c>
      <c r="F9" s="26">
        <v>216803.50000000012</v>
      </c>
      <c r="G9" s="26">
        <v>258485.74000000011</v>
      </c>
      <c r="H9" s="26">
        <v>249519.08999999994</v>
      </c>
      <c r="I9" s="26">
        <v>240693.52999999991</v>
      </c>
      <c r="J9" s="26">
        <v>242853</v>
      </c>
      <c r="K9" s="26">
        <v>231554.96000000011</v>
      </c>
      <c r="L9" s="26">
        <v>255533.76999999979</v>
      </c>
      <c r="M9" s="26">
        <v>314789.03000000014</v>
      </c>
      <c r="N9" s="26">
        <v>282540.75999999983</v>
      </c>
      <c r="O9" s="8">
        <v>291533.7800000002</v>
      </c>
      <c r="P9" s="27">
        <f t="shared" si="2"/>
        <v>3.1829106710126967E-2</v>
      </c>
      <c r="R9" s="122" t="s">
        <v>3</v>
      </c>
      <c r="S9" s="17">
        <v>51168.47700000005</v>
      </c>
      <c r="T9" s="26">
        <v>49454.935999999994</v>
      </c>
      <c r="U9" s="26">
        <v>57419.120999999985</v>
      </c>
      <c r="V9" s="26">
        <v>50259.945</v>
      </c>
      <c r="W9" s="26">
        <v>50881.621999999916</v>
      </c>
      <c r="X9" s="26">
        <v>62257.105999999985</v>
      </c>
      <c r="Y9" s="26">
        <v>56423.886000000035</v>
      </c>
      <c r="Z9" s="26">
        <v>66075.244999999908</v>
      </c>
      <c r="AA9" s="26">
        <v>64577.565999999999</v>
      </c>
      <c r="AB9" s="26">
        <v>61804.521999999954</v>
      </c>
      <c r="AC9" s="26">
        <v>66953.59299999995</v>
      </c>
      <c r="AD9" s="26">
        <v>87119.218000000081</v>
      </c>
      <c r="AE9" s="26">
        <v>80072.687000000005</v>
      </c>
      <c r="AF9" s="8">
        <v>82953.654999999882</v>
      </c>
      <c r="AG9" s="27">
        <f t="shared" si="3"/>
        <v>3.5979409558216484E-2</v>
      </c>
      <c r="AI9" s="141">
        <f t="shared" si="0"/>
        <v>2.0661463096406028</v>
      </c>
      <c r="AJ9" s="142">
        <f t="shared" si="0"/>
        <v>2.1559066709824086</v>
      </c>
      <c r="AK9" s="142">
        <f t="shared" si="0"/>
        <v>1.8729560222737081</v>
      </c>
      <c r="AL9" s="142">
        <f t="shared" si="0"/>
        <v>2.1697574591861963</v>
      </c>
      <c r="AM9" s="142">
        <f t="shared" si="0"/>
        <v>2.3469003959806871</v>
      </c>
      <c r="AN9" s="142">
        <f t="shared" si="0"/>
        <v>2.4085315499415931</v>
      </c>
      <c r="AO9" s="142">
        <f t="shared" si="0"/>
        <v>2.2613053774763308</v>
      </c>
      <c r="AP9" s="142">
        <f t="shared" si="0"/>
        <v>2.7452023741560456</v>
      </c>
      <c r="AQ9" s="142">
        <f t="shared" si="0"/>
        <v>2.6591216085450871</v>
      </c>
      <c r="AR9" s="142">
        <f t="shared" si="0"/>
        <v>2.6691081028883996</v>
      </c>
      <c r="AS9" s="142">
        <f t="shared" si="0"/>
        <v>2.6201465661466194</v>
      </c>
      <c r="AT9" s="142">
        <f t="shared" si="0"/>
        <v>2.7675430112669441</v>
      </c>
      <c r="AU9" s="142">
        <f t="shared" si="0"/>
        <v>2.8340224964355603</v>
      </c>
      <c r="AV9" s="142">
        <f t="shared" si="0"/>
        <v>2.8454217209408745</v>
      </c>
      <c r="AW9" s="27">
        <f t="shared" si="1"/>
        <v>4.0222773530031756E-3</v>
      </c>
      <c r="AZ9"/>
    </row>
    <row r="10" spans="1:52" ht="20.100000000000001" customHeight="1">
      <c r="A10" s="156" t="s">
        <v>4</v>
      </c>
      <c r="B10" s="17">
        <v>215335.86</v>
      </c>
      <c r="C10" s="26">
        <v>234500.52</v>
      </c>
      <c r="D10" s="26">
        <v>245047.83999999971</v>
      </c>
      <c r="E10" s="26">
        <v>295201.40999999992</v>
      </c>
      <c r="F10" s="26">
        <v>217619.5400000001</v>
      </c>
      <c r="G10" s="26">
        <v>264598.62000000005</v>
      </c>
      <c r="H10" s="26">
        <v>251369.34000000005</v>
      </c>
      <c r="I10" s="26">
        <v>225265.57000000021</v>
      </c>
      <c r="J10" s="26">
        <v>280278.36</v>
      </c>
      <c r="K10" s="26">
        <v>242604.24999999974</v>
      </c>
      <c r="L10" s="26">
        <v>221930.11999999973</v>
      </c>
      <c r="M10" s="26">
        <v>289475</v>
      </c>
      <c r="N10" s="26">
        <v>262360.58</v>
      </c>
      <c r="O10" s="8">
        <v>241944.08000000019</v>
      </c>
      <c r="P10" s="27">
        <f t="shared" si="2"/>
        <v>-7.781847410155833E-2</v>
      </c>
      <c r="R10" s="122" t="s">
        <v>4</v>
      </c>
      <c r="S10" s="17">
        <v>46025.074999999961</v>
      </c>
      <c r="T10" s="26">
        <v>44904.889000000003</v>
      </c>
      <c r="U10" s="26">
        <v>48943.746000000036</v>
      </c>
      <c r="V10" s="26">
        <v>56740.441000000035</v>
      </c>
      <c r="W10" s="26">
        <v>53780.95900000001</v>
      </c>
      <c r="X10" s="26">
        <v>62171.204999999944</v>
      </c>
      <c r="Y10" s="26">
        <v>54315.156000000032</v>
      </c>
      <c r="Z10" s="26">
        <v>53392.404000000024</v>
      </c>
      <c r="AA10" s="26">
        <v>64781.760000000002</v>
      </c>
      <c r="AB10" s="26">
        <v>61456.496999999916</v>
      </c>
      <c r="AC10" s="26">
        <v>59545.284999999967</v>
      </c>
      <c r="AD10" s="26">
        <v>77717.85199999997</v>
      </c>
      <c r="AE10" s="26">
        <v>72456.435999999929</v>
      </c>
      <c r="AF10" s="8">
        <v>68809.887000000133</v>
      </c>
      <c r="AG10" s="27">
        <f t="shared" si="3"/>
        <v>-5.032746849430738E-2</v>
      </c>
      <c r="AI10" s="141">
        <f t="shared" si="0"/>
        <v>2.1373623046342565</v>
      </c>
      <c r="AJ10" s="142">
        <f t="shared" si="0"/>
        <v>1.914916393362369</v>
      </c>
      <c r="AK10" s="142">
        <f t="shared" si="0"/>
        <v>1.9973139122548518</v>
      </c>
      <c r="AL10" s="142">
        <f t="shared" si="0"/>
        <v>1.9220924791653282</v>
      </c>
      <c r="AM10" s="142">
        <f t="shared" si="0"/>
        <v>2.4713295046942929</v>
      </c>
      <c r="AN10" s="142">
        <f t="shared" si="0"/>
        <v>2.3496420729631899</v>
      </c>
      <c r="AO10" s="142">
        <f t="shared" si="0"/>
        <v>2.160770919794754</v>
      </c>
      <c r="AP10" s="142">
        <f t="shared" si="0"/>
        <v>2.3701981621070618</v>
      </c>
      <c r="AQ10" s="142">
        <f t="shared" si="0"/>
        <v>2.3113364870552262</v>
      </c>
      <c r="AR10" s="142">
        <f t="shared" si="0"/>
        <v>2.5331995214428424</v>
      </c>
      <c r="AS10" s="142">
        <f t="shared" si="0"/>
        <v>2.6830646061021386</v>
      </c>
      <c r="AT10" s="142">
        <f t="shared" si="0"/>
        <v>2.6847863200621807</v>
      </c>
      <c r="AU10" s="142">
        <f t="shared" si="0"/>
        <v>2.7617119919463482</v>
      </c>
      <c r="AV10" s="142">
        <f>(AF10/O10)*10</f>
        <v>2.8440409453291879</v>
      </c>
      <c r="AW10" s="27">
        <f>IF(AV10="","",(AV10-AU10)/AU10)</f>
        <v>2.9810839661386077E-2</v>
      </c>
      <c r="AZ10"/>
    </row>
    <row r="11" spans="1:52" ht="20.100000000000001" customHeight="1">
      <c r="A11" s="156" t="s">
        <v>5</v>
      </c>
      <c r="B11" s="17">
        <v>222013.68</v>
      </c>
      <c r="C11" s="26">
        <v>263893.25999999989</v>
      </c>
      <c r="D11" s="26">
        <v>299190.6300000003</v>
      </c>
      <c r="E11" s="26">
        <v>256106.34999999966</v>
      </c>
      <c r="F11" s="26">
        <v>230811.05</v>
      </c>
      <c r="G11" s="26">
        <v>216672.04999999973</v>
      </c>
      <c r="H11" s="26">
        <v>236802.16999999972</v>
      </c>
      <c r="I11" s="26">
        <v>260243.39000000019</v>
      </c>
      <c r="J11" s="26">
        <v>262127.07</v>
      </c>
      <c r="K11" s="26">
        <v>281547.48000000021</v>
      </c>
      <c r="L11" s="26">
        <v>229388.94999999992</v>
      </c>
      <c r="M11" s="26">
        <v>288153.1100000001</v>
      </c>
      <c r="N11" s="26">
        <v>276301.92000000027</v>
      </c>
      <c r="O11" s="8">
        <v>282268.96999999991</v>
      </c>
      <c r="P11" s="27">
        <f t="shared" si="2"/>
        <v>2.1596122097159633E-2</v>
      </c>
      <c r="R11" s="122" t="s">
        <v>5</v>
      </c>
      <c r="S11" s="17">
        <v>47205.19600000004</v>
      </c>
      <c r="T11" s="26">
        <v>52842.769000000008</v>
      </c>
      <c r="U11" s="26">
        <v>54431.923000000046</v>
      </c>
      <c r="V11" s="26">
        <v>55981.48</v>
      </c>
      <c r="W11" s="26">
        <v>55053.410000000054</v>
      </c>
      <c r="X11" s="26">
        <v>55267.650999999962</v>
      </c>
      <c r="Y11" s="26">
        <v>56035.015999999938</v>
      </c>
      <c r="Z11" s="26">
        <v>66317.002000000022</v>
      </c>
      <c r="AA11" s="26">
        <v>64324.446000000004</v>
      </c>
      <c r="AB11" s="26">
        <v>68453.83000000006</v>
      </c>
      <c r="AC11" s="26">
        <v>58256.008000000045</v>
      </c>
      <c r="AD11" s="26">
        <v>77143.060999999987</v>
      </c>
      <c r="AE11" s="26">
        <v>76795.082000000068</v>
      </c>
      <c r="AF11" s="8">
        <v>80852.009000000093</v>
      </c>
      <c r="AG11" s="27">
        <f t="shared" si="3"/>
        <v>5.2827953227525967E-2</v>
      </c>
      <c r="AI11" s="141">
        <f t="shared" si="0"/>
        <v>2.1262291584914967</v>
      </c>
      <c r="AJ11" s="142">
        <f t="shared" si="0"/>
        <v>2.002429656596763</v>
      </c>
      <c r="AK11" s="142">
        <f t="shared" si="0"/>
        <v>1.8193057382846511</v>
      </c>
      <c r="AL11" s="142">
        <f t="shared" si="0"/>
        <v>2.185868487837185</v>
      </c>
      <c r="AM11" s="142">
        <f t="shared" si="0"/>
        <v>2.3852155258597914</v>
      </c>
      <c r="AN11" s="142">
        <f t="shared" si="0"/>
        <v>2.5507512851796084</v>
      </c>
      <c r="AO11" s="142">
        <f t="shared" si="0"/>
        <v>2.366321896458973</v>
      </c>
      <c r="AP11" s="142">
        <f t="shared" si="0"/>
        <v>2.5482684497769559</v>
      </c>
      <c r="AQ11" s="142">
        <f t="shared" si="0"/>
        <v>2.4539413651554569</v>
      </c>
      <c r="AR11" s="142">
        <f t="shared" si="0"/>
        <v>2.4313423085868151</v>
      </c>
      <c r="AS11" s="142">
        <f t="shared" si="0"/>
        <v>2.5396170129380713</v>
      </c>
      <c r="AT11" s="142">
        <f t="shared" si="0"/>
        <v>2.6771552456955945</v>
      </c>
      <c r="AU11" s="142">
        <f t="shared" si="0"/>
        <v>2.7793900961672646</v>
      </c>
      <c r="AV11" s="142">
        <f>(AF11/O11)*10</f>
        <v>2.864360506930681</v>
      </c>
      <c r="AW11" s="27">
        <f>IF(AV11="","",(AV11-AU11)/AU11)</f>
        <v>3.0571603058019543E-2</v>
      </c>
      <c r="AZ11"/>
    </row>
    <row r="12" spans="1:52" ht="20.100000000000001" customHeight="1">
      <c r="A12" s="156" t="s">
        <v>6</v>
      </c>
      <c r="B12" s="17">
        <v>215680.73000000007</v>
      </c>
      <c r="C12" s="26">
        <v>298357.37000000005</v>
      </c>
      <c r="D12" s="26">
        <v>243274.90999999974</v>
      </c>
      <c r="E12" s="26">
        <v>242334.35000000021</v>
      </c>
      <c r="F12" s="26">
        <v>229301.40999999997</v>
      </c>
      <c r="G12" s="26">
        <v>227631.27999999985</v>
      </c>
      <c r="H12" s="26">
        <v>210795.03999999986</v>
      </c>
      <c r="I12" s="26">
        <v>279141.12000000017</v>
      </c>
      <c r="J12" s="26">
        <v>254074.62</v>
      </c>
      <c r="K12" s="26">
        <v>214797.02000000022</v>
      </c>
      <c r="L12" s="26">
        <v>270265.60999999958</v>
      </c>
      <c r="M12" s="26">
        <v>280199.61000000039</v>
      </c>
      <c r="N12" s="26">
        <v>254653.79000000015</v>
      </c>
      <c r="O12" s="8">
        <v>304001.34999999951</v>
      </c>
      <c r="P12" s="27">
        <f t="shared" si="2"/>
        <v>0.19378293957454679</v>
      </c>
      <c r="R12" s="122" t="s">
        <v>6</v>
      </c>
      <c r="S12" s="17">
        <v>45837.497000000039</v>
      </c>
      <c r="T12" s="26">
        <v>51105.701000000001</v>
      </c>
      <c r="U12" s="26">
        <v>50899.00499999999</v>
      </c>
      <c r="V12" s="26">
        <v>50438.382000000049</v>
      </c>
      <c r="W12" s="26">
        <v>52151.921999999926</v>
      </c>
      <c r="X12" s="26">
        <v>56091.163000000008</v>
      </c>
      <c r="Y12" s="26">
        <v>52714.073000000055</v>
      </c>
      <c r="Z12" s="26">
        <v>64528.730000000025</v>
      </c>
      <c r="AA12" s="26">
        <v>62742.375</v>
      </c>
      <c r="AB12" s="26">
        <v>55571.388000000043</v>
      </c>
      <c r="AC12" s="26">
        <v>66351.210999999865</v>
      </c>
      <c r="AD12" s="26">
        <v>74866.905999999974</v>
      </c>
      <c r="AE12" s="26">
        <v>70242.043000000034</v>
      </c>
      <c r="AF12" s="8">
        <v>86251.383000000103</v>
      </c>
      <c r="AG12" s="27">
        <f t="shared" si="3"/>
        <v>0.22791677628169302</v>
      </c>
      <c r="AI12" s="141">
        <f t="shared" si="0"/>
        <v>2.1252476751168277</v>
      </c>
      <c r="AJ12" s="142">
        <f t="shared" si="0"/>
        <v>1.7129022487361378</v>
      </c>
      <c r="AK12" s="142">
        <f t="shared" si="0"/>
        <v>2.0922422702776888</v>
      </c>
      <c r="AL12" s="142">
        <f t="shared" si="0"/>
        <v>2.0813550369561726</v>
      </c>
      <c r="AM12" s="142">
        <f t="shared" si="0"/>
        <v>2.2743829617096525</v>
      </c>
      <c r="AN12" s="142">
        <f t="shared" si="0"/>
        <v>2.4641236916121563</v>
      </c>
      <c r="AO12" s="142">
        <f t="shared" si="0"/>
        <v>2.5007264402426213</v>
      </c>
      <c r="AP12" s="142">
        <f t="shared" si="0"/>
        <v>2.3116884391665402</v>
      </c>
      <c r="AQ12" s="142">
        <f t="shared" si="0"/>
        <v>2.469446771188716</v>
      </c>
      <c r="AR12" s="142">
        <f t="shared" si="0"/>
        <v>2.5871582389737058</v>
      </c>
      <c r="AS12" s="142">
        <f t="shared" si="0"/>
        <v>2.4550371392053902</v>
      </c>
      <c r="AT12" s="142">
        <f t="shared" si="0"/>
        <v>2.6719132835338306</v>
      </c>
      <c r="AU12" s="142">
        <f t="shared" si="0"/>
        <v>2.7583348749688739</v>
      </c>
      <c r="AV12" s="142">
        <f>(AF12/O12)*10</f>
        <v>2.8372039466272185</v>
      </c>
      <c r="AW12" s="27">
        <f>IF(AV12="","",(AV12-AU12)/AU12)</f>
        <v>2.8593000934752224E-2</v>
      </c>
      <c r="AZ12"/>
    </row>
    <row r="13" spans="1:52" ht="20.100000000000001" customHeight="1">
      <c r="A13" s="156" t="s">
        <v>7</v>
      </c>
      <c r="B13" s="17">
        <v>248639.30000000008</v>
      </c>
      <c r="C13" s="26">
        <v>301296.24000000011</v>
      </c>
      <c r="D13" s="26">
        <v>302219.03000000003</v>
      </c>
      <c r="E13" s="26">
        <v>271364.13999999984</v>
      </c>
      <c r="F13" s="26">
        <v>280219.00999999989</v>
      </c>
      <c r="G13" s="26">
        <v>268822.42000000004</v>
      </c>
      <c r="H13" s="26">
        <v>250739.99</v>
      </c>
      <c r="I13" s="26">
        <v>253691.20000000013</v>
      </c>
      <c r="J13" s="26">
        <v>257419.71</v>
      </c>
      <c r="K13" s="26">
        <v>275641.55999999971</v>
      </c>
      <c r="L13" s="26">
        <v>333531.0900000002</v>
      </c>
      <c r="M13" s="26">
        <v>285935.8</v>
      </c>
      <c r="N13" s="26">
        <v>296026.53999999975</v>
      </c>
      <c r="O13" s="8">
        <v>294200.75000000006</v>
      </c>
      <c r="P13" s="27">
        <f t="shared" si="2"/>
        <v>-6.1676564540452672E-3</v>
      </c>
      <c r="R13" s="122" t="s">
        <v>7</v>
      </c>
      <c r="S13" s="17">
        <v>54364.509000000027</v>
      </c>
      <c r="T13" s="26">
        <v>59788.318999999996</v>
      </c>
      <c r="U13" s="26">
        <v>62714.63899999993</v>
      </c>
      <c r="V13" s="26">
        <v>65018.055000000037</v>
      </c>
      <c r="W13" s="26">
        <v>69122.01800000004</v>
      </c>
      <c r="X13" s="26">
        <v>69013.110000000117</v>
      </c>
      <c r="Y13" s="26">
        <v>62444.103999999985</v>
      </c>
      <c r="Z13" s="26">
        <v>64721.649999999972</v>
      </c>
      <c r="AA13" s="26">
        <v>68976.123999999996</v>
      </c>
      <c r="AB13" s="26">
        <v>78608.732000000018</v>
      </c>
      <c r="AC13" s="26">
        <v>87158.587</v>
      </c>
      <c r="AD13" s="26">
        <v>82708.234000000084</v>
      </c>
      <c r="AE13" s="26">
        <v>82133.286000000095</v>
      </c>
      <c r="AF13" s="8">
        <v>86563.237999999983</v>
      </c>
      <c r="AG13" s="27">
        <f t="shared" si="3"/>
        <v>5.3936134979427015E-2</v>
      </c>
      <c r="AI13" s="141">
        <f t="shared" si="0"/>
        <v>2.1864809384518056</v>
      </c>
      <c r="AJ13" s="142">
        <f t="shared" si="0"/>
        <v>1.9843699011975713</v>
      </c>
      <c r="AK13" s="142">
        <f t="shared" si="0"/>
        <v>2.0751386502696381</v>
      </c>
      <c r="AL13" s="142">
        <f t="shared" si="0"/>
        <v>2.3959707793373171</v>
      </c>
      <c r="AM13" s="142">
        <f t="shared" si="0"/>
        <v>2.4667140890976693</v>
      </c>
      <c r="AN13" s="142">
        <f t="shared" si="0"/>
        <v>2.5672378814237335</v>
      </c>
      <c r="AO13" s="142">
        <f t="shared" si="0"/>
        <v>2.490392697231901</v>
      </c>
      <c r="AP13" s="142">
        <f t="shared" si="0"/>
        <v>2.5511980707253517</v>
      </c>
      <c r="AQ13" s="142">
        <f t="shared" si="0"/>
        <v>2.6795199171034727</v>
      </c>
      <c r="AR13" s="142">
        <f t="shared" si="0"/>
        <v>2.8518461439559442</v>
      </c>
      <c r="AS13" s="142">
        <f t="shared" si="0"/>
        <v>2.6132072725214295</v>
      </c>
      <c r="AT13" s="142">
        <f t="shared" si="0"/>
        <v>2.892545599396791</v>
      </c>
      <c r="AU13" s="142">
        <f t="shared" si="0"/>
        <v>2.7745244058184837</v>
      </c>
      <c r="AV13" s="142">
        <f>(AF13/O13)*10</f>
        <v>2.942318739840057</v>
      </c>
      <c r="AW13" s="27">
        <f>IF(AV13="","",(AV13-AU13)/AU13)</f>
        <v>6.047679150693E-2</v>
      </c>
      <c r="AZ13"/>
    </row>
    <row r="14" spans="1:52" ht="20.100000000000001" customHeight="1">
      <c r="A14" s="156" t="s">
        <v>8</v>
      </c>
      <c r="B14" s="17">
        <v>188089.6999999999</v>
      </c>
      <c r="C14" s="26">
        <v>220263.89</v>
      </c>
      <c r="D14" s="26">
        <v>238438.41000000006</v>
      </c>
      <c r="E14" s="26">
        <v>192903.74999999985</v>
      </c>
      <c r="F14" s="26">
        <v>168311.4199999999</v>
      </c>
      <c r="G14" s="26">
        <v>186814.79000000024</v>
      </c>
      <c r="H14" s="26">
        <v>210170.4499999999</v>
      </c>
      <c r="I14" s="26">
        <v>215685.8899999999</v>
      </c>
      <c r="J14" s="26">
        <v>216097.52</v>
      </c>
      <c r="K14" s="26">
        <v>196206.75000000006</v>
      </c>
      <c r="L14" s="26">
        <v>214684.44000000015</v>
      </c>
      <c r="M14" s="26">
        <v>233437.76999999996</v>
      </c>
      <c r="N14" s="26">
        <v>250505.70999999967</v>
      </c>
      <c r="O14" s="8">
        <v>263355.91999999993</v>
      </c>
      <c r="P14" s="27">
        <f t="shared" si="2"/>
        <v>5.1297074226373009E-2</v>
      </c>
      <c r="R14" s="122" t="s">
        <v>8</v>
      </c>
      <c r="S14" s="17">
        <v>39184.329000000012</v>
      </c>
      <c r="T14" s="26">
        <v>43186.20999999997</v>
      </c>
      <c r="U14" s="26">
        <v>48896.256000000016</v>
      </c>
      <c r="V14" s="26">
        <v>49231.409</v>
      </c>
      <c r="W14" s="26">
        <v>41790.908999999992</v>
      </c>
      <c r="X14" s="26">
        <v>45062.92500000001</v>
      </c>
      <c r="Y14" s="26">
        <v>49976.91399999999</v>
      </c>
      <c r="Z14" s="26">
        <v>51045.44799999996</v>
      </c>
      <c r="AA14" s="26">
        <v>55934.430999999997</v>
      </c>
      <c r="AB14" s="26">
        <v>52837.047999999988</v>
      </c>
      <c r="AC14" s="26">
        <v>57801.853999999985</v>
      </c>
      <c r="AD14" s="26">
        <v>60956.922999999952</v>
      </c>
      <c r="AE14" s="26">
        <v>70221.735999999961</v>
      </c>
      <c r="AF14" s="8">
        <v>67826.147000000055</v>
      </c>
      <c r="AG14" s="27">
        <f t="shared" si="3"/>
        <v>-3.4114636527925013E-2</v>
      </c>
      <c r="AI14" s="141">
        <f t="shared" si="0"/>
        <v>2.0832788291969222</v>
      </c>
      <c r="AJ14" s="142">
        <f t="shared" si="0"/>
        <v>1.9606577364996127</v>
      </c>
      <c r="AK14" s="142">
        <f t="shared" si="0"/>
        <v>2.0506870516373601</v>
      </c>
      <c r="AL14" s="142">
        <f t="shared" si="0"/>
        <v>2.5521229628765663</v>
      </c>
      <c r="AM14" s="142">
        <f t="shared" si="0"/>
        <v>2.4829514836248197</v>
      </c>
      <c r="AN14" s="142">
        <f t="shared" si="0"/>
        <v>2.412171166961671</v>
      </c>
      <c r="AO14" s="142">
        <f t="shared" si="0"/>
        <v>2.3779229668109867</v>
      </c>
      <c r="AP14" s="142">
        <f t="shared" si="0"/>
        <v>2.3666568081945454</v>
      </c>
      <c r="AQ14" s="142">
        <f t="shared" si="0"/>
        <v>2.5883883813196928</v>
      </c>
      <c r="AR14" s="142">
        <f t="shared" si="0"/>
        <v>2.692927129163496</v>
      </c>
      <c r="AS14" s="142">
        <f t="shared" si="0"/>
        <v>2.6924100321383304</v>
      </c>
      <c r="AT14" s="142">
        <f t="shared" si="0"/>
        <v>2.6112707896412806</v>
      </c>
      <c r="AU14" s="142">
        <f t="shared" si="0"/>
        <v>2.8031990169006549</v>
      </c>
      <c r="AV14" s="142">
        <f>(AF14/O14)*10</f>
        <v>2.5754555659884186</v>
      </c>
      <c r="AW14" s="27">
        <f>IF(AV14="","",(AV14-AU14)/AU14)</f>
        <v>-8.1244124851342109E-2</v>
      </c>
      <c r="AZ14"/>
    </row>
    <row r="15" spans="1:52" ht="20.100000000000001" customHeight="1">
      <c r="A15" s="156" t="s">
        <v>9</v>
      </c>
      <c r="B15" s="17">
        <v>276286.43999999977</v>
      </c>
      <c r="C15" s="26">
        <v>291231.52999999991</v>
      </c>
      <c r="D15" s="26">
        <v>295760.24000000017</v>
      </c>
      <c r="E15" s="26">
        <v>290599.48999999982</v>
      </c>
      <c r="F15" s="26">
        <v>290227.67999999964</v>
      </c>
      <c r="G15" s="26">
        <v>248925.34999999977</v>
      </c>
      <c r="H15" s="26">
        <v>261926.87000000026</v>
      </c>
      <c r="I15" s="26">
        <v>267823.90999999992</v>
      </c>
      <c r="J15" s="26">
        <v>219687.75</v>
      </c>
      <c r="K15" s="26">
        <v>266084.85000000027</v>
      </c>
      <c r="L15" s="26">
        <v>301265.00000000035</v>
      </c>
      <c r="M15" s="26">
        <v>280354.0799999999</v>
      </c>
      <c r="N15" s="26">
        <v>303137.79000000039</v>
      </c>
      <c r="O15" s="8">
        <v>269167.81000000006</v>
      </c>
      <c r="P15" s="27">
        <f t="shared" si="2"/>
        <v>-0.112061185113213</v>
      </c>
      <c r="R15" s="122" t="s">
        <v>9</v>
      </c>
      <c r="S15" s="17">
        <v>64657.764999999978</v>
      </c>
      <c r="T15" s="26">
        <v>67014.460999999996</v>
      </c>
      <c r="U15" s="26">
        <v>62417.526999999995</v>
      </c>
      <c r="V15" s="26">
        <v>71596.117000000057</v>
      </c>
      <c r="W15" s="26">
        <v>76295.819000000003</v>
      </c>
      <c r="X15" s="26">
        <v>70793.574000000022</v>
      </c>
      <c r="Y15" s="26">
        <v>69809.002000000037</v>
      </c>
      <c r="Z15" s="26">
        <v>71866.597999999954</v>
      </c>
      <c r="AA15" s="26">
        <v>67502.441000000006</v>
      </c>
      <c r="AB15" s="26">
        <v>79059.753999999943</v>
      </c>
      <c r="AC15" s="26">
        <v>84581.715000000026</v>
      </c>
      <c r="AD15" s="26">
        <v>88913.320999999953</v>
      </c>
      <c r="AE15" s="26">
        <v>91382.117999999813</v>
      </c>
      <c r="AF15" s="8">
        <v>79757.998000000021</v>
      </c>
      <c r="AG15" s="27">
        <f t="shared" si="3"/>
        <v>-0.12720344258161992</v>
      </c>
      <c r="AI15" s="141">
        <f t="shared" si="0"/>
        <v>2.3402438787802988</v>
      </c>
      <c r="AJ15" s="142">
        <f t="shared" si="0"/>
        <v>2.3010716250400503</v>
      </c>
      <c r="AK15" s="142">
        <f t="shared" si="0"/>
        <v>2.1104096683178226</v>
      </c>
      <c r="AL15" s="142">
        <f t="shared" si="0"/>
        <v>2.4637385633402213</v>
      </c>
      <c r="AM15" s="142">
        <f t="shared" si="0"/>
        <v>2.6288264096656837</v>
      </c>
      <c r="AN15" s="142">
        <f t="shared" si="0"/>
        <v>2.843968041021137</v>
      </c>
      <c r="AO15" s="142">
        <f t="shared" si="0"/>
        <v>2.6652096442033595</v>
      </c>
      <c r="AP15" s="142">
        <f t="shared" si="0"/>
        <v>2.6833525804324183</v>
      </c>
      <c r="AQ15" s="142">
        <f t="shared" si="0"/>
        <v>3.0726538461976149</v>
      </c>
      <c r="AR15" s="142">
        <f t="shared" si="0"/>
        <v>2.9712234274142202</v>
      </c>
      <c r="AS15" s="142">
        <f t="shared" si="0"/>
        <v>2.8075519891125729</v>
      </c>
      <c r="AT15" s="142">
        <f t="shared" si="0"/>
        <v>3.1714652057141453</v>
      </c>
      <c r="AU15" s="142">
        <f t="shared" si="0"/>
        <v>3.0145406153419438</v>
      </c>
      <c r="AV15" s="142">
        <f t="shared" si="0"/>
        <v>2.9631328500982343</v>
      </c>
      <c r="AW15" s="27">
        <f t="shared" ref="AW15:AW23" si="4">IF(AV15="","",(AV15-AU15)/AU15)</f>
        <v>-1.7053266750522197E-2</v>
      </c>
      <c r="AZ15"/>
    </row>
    <row r="16" spans="1:52" ht="20.100000000000001" customHeight="1">
      <c r="A16" s="156" t="s">
        <v>10</v>
      </c>
      <c r="B16" s="17">
        <v>218413.52999999985</v>
      </c>
      <c r="C16" s="26">
        <v>269385.36999999994</v>
      </c>
      <c r="D16" s="26">
        <v>357795.17000000092</v>
      </c>
      <c r="E16" s="26">
        <v>308575.81999999948</v>
      </c>
      <c r="F16" s="26">
        <v>305395.48999999964</v>
      </c>
      <c r="G16" s="26">
        <v>278553.34999999945</v>
      </c>
      <c r="H16" s="26">
        <v>249519.28000000003</v>
      </c>
      <c r="I16" s="26">
        <v>311771.15999999992</v>
      </c>
      <c r="J16" s="26">
        <v>292724.18</v>
      </c>
      <c r="K16" s="26">
        <v>321608.53999999992</v>
      </c>
      <c r="L16" s="26">
        <v>322467.64999999991</v>
      </c>
      <c r="M16" s="26">
        <v>294277.01000000024</v>
      </c>
      <c r="N16" s="26">
        <v>298545.54000000027</v>
      </c>
      <c r="O16" s="8">
        <v>282926.00999999966</v>
      </c>
      <c r="P16" s="27">
        <f t="shared" si="2"/>
        <v>-5.2318751772344671E-2</v>
      </c>
      <c r="R16" s="122" t="s">
        <v>10</v>
      </c>
      <c r="S16" s="17">
        <v>62505.198999999993</v>
      </c>
      <c r="T16" s="26">
        <v>72259.178000000014</v>
      </c>
      <c r="U16" s="26">
        <v>85069.483999999968</v>
      </c>
      <c r="V16" s="26">
        <v>87588.735000000001</v>
      </c>
      <c r="W16" s="26">
        <v>89099.010000000038</v>
      </c>
      <c r="X16" s="26">
        <v>82030.592000000048</v>
      </c>
      <c r="Y16" s="26">
        <v>76031.939000000013</v>
      </c>
      <c r="Z16" s="26">
        <v>87843.296000000017</v>
      </c>
      <c r="AA16" s="26">
        <v>92024.978000000003</v>
      </c>
      <c r="AB16" s="26">
        <v>97269.096999999994</v>
      </c>
      <c r="AC16" s="26">
        <v>96078.873000000051</v>
      </c>
      <c r="AD16" s="26">
        <v>90636.669000000067</v>
      </c>
      <c r="AE16" s="26">
        <v>94985.397999999841</v>
      </c>
      <c r="AF16" s="8">
        <v>89026.554999999978</v>
      </c>
      <c r="AG16" s="27">
        <f t="shared" si="3"/>
        <v>-6.2734305750867858E-2</v>
      </c>
      <c r="AI16" s="141">
        <f t="shared" si="0"/>
        <v>2.8617823721817981</v>
      </c>
      <c r="AJ16" s="142">
        <f t="shared" si="0"/>
        <v>2.6823720233953323</v>
      </c>
      <c r="AK16" s="142">
        <f t="shared" si="0"/>
        <v>2.3776029173339523</v>
      </c>
      <c r="AL16" s="142">
        <f t="shared" si="0"/>
        <v>2.8384834236201706</v>
      </c>
      <c r="AM16" s="142">
        <f t="shared" si="0"/>
        <v>2.9174959328967214</v>
      </c>
      <c r="AN16" s="142">
        <f t="shared" si="0"/>
        <v>2.9448790330469983</v>
      </c>
      <c r="AO16" s="142">
        <f t="shared" si="0"/>
        <v>3.0471368384839841</v>
      </c>
      <c r="AP16" s="142">
        <f t="shared" si="0"/>
        <v>2.81755682597454</v>
      </c>
      <c r="AQ16" s="142">
        <f t="shared" si="0"/>
        <v>3.1437436429064385</v>
      </c>
      <c r="AR16" s="142">
        <f t="shared" si="0"/>
        <v>3.0244562846496557</v>
      </c>
      <c r="AS16" s="142">
        <f t="shared" si="0"/>
        <v>2.9794887332109155</v>
      </c>
      <c r="AT16" s="142">
        <f t="shared" si="0"/>
        <v>3.0799779092495196</v>
      </c>
      <c r="AU16" s="142">
        <f t="shared" si="0"/>
        <v>3.1816049906489896</v>
      </c>
      <c r="AV16" s="142">
        <f t="shared" si="0"/>
        <v>3.1466373487541874</v>
      </c>
      <c r="AW16" s="27">
        <f t="shared" si="4"/>
        <v>-1.0990566710064598E-2</v>
      </c>
      <c r="AZ16"/>
    </row>
    <row r="17" spans="1:52" ht="20.100000000000001" customHeight="1">
      <c r="A17" s="156" t="s">
        <v>11</v>
      </c>
      <c r="B17" s="17">
        <v>283992.13999999984</v>
      </c>
      <c r="C17" s="26">
        <v>340923.25</v>
      </c>
      <c r="D17" s="26">
        <v>307861.13000000047</v>
      </c>
      <c r="E17" s="26">
        <v>286413.15999999997</v>
      </c>
      <c r="F17" s="26">
        <v>274219.10999999993</v>
      </c>
      <c r="G17" s="26">
        <v>273526.25000000035</v>
      </c>
      <c r="H17" s="26">
        <v>315362.60000000033</v>
      </c>
      <c r="I17" s="26">
        <v>306231.50000000035</v>
      </c>
      <c r="J17" s="26">
        <v>274210.34999999998</v>
      </c>
      <c r="K17" s="26">
        <v>273617.80999999982</v>
      </c>
      <c r="L17" s="26">
        <v>319048.99000000063</v>
      </c>
      <c r="M17" s="26">
        <v>318333.36</v>
      </c>
      <c r="N17" s="26">
        <v>339529.76000000094</v>
      </c>
      <c r="O17" s="8">
        <v>298306.37000000058</v>
      </c>
      <c r="P17" s="27">
        <f t="shared" si="2"/>
        <v>-0.12141318628446664</v>
      </c>
      <c r="R17" s="122" t="s">
        <v>11</v>
      </c>
      <c r="S17" s="17">
        <v>75798.92399999997</v>
      </c>
      <c r="T17" s="26">
        <v>78510.058999999979</v>
      </c>
      <c r="U17" s="26">
        <v>82860.765000000043</v>
      </c>
      <c r="V17" s="26">
        <v>82287.181999999913</v>
      </c>
      <c r="W17" s="26">
        <v>81224.970999999918</v>
      </c>
      <c r="X17" s="26">
        <v>82936.982000000047</v>
      </c>
      <c r="Y17" s="26">
        <v>94068.771999999837</v>
      </c>
      <c r="Z17" s="26">
        <v>90812.540999999997</v>
      </c>
      <c r="AA17" s="26">
        <v>85853.54</v>
      </c>
      <c r="AB17" s="26">
        <v>81718.175000000017</v>
      </c>
      <c r="AC17" s="26">
        <v>93299.05299999984</v>
      </c>
      <c r="AD17" s="26">
        <v>97861.878999999943</v>
      </c>
      <c r="AE17" s="26">
        <v>103988.54699999987</v>
      </c>
      <c r="AF17" s="8">
        <v>94092.614000000161</v>
      </c>
      <c r="AG17" s="27">
        <f t="shared" si="3"/>
        <v>-9.5163681823535101E-2</v>
      </c>
      <c r="AI17" s="141">
        <f t="shared" si="0"/>
        <v>2.669050065963094</v>
      </c>
      <c r="AJ17" s="142">
        <f t="shared" si="0"/>
        <v>2.3028660849619373</v>
      </c>
      <c r="AK17" s="142">
        <f t="shared" si="0"/>
        <v>2.6914981115024137</v>
      </c>
      <c r="AL17" s="142">
        <f t="shared" si="0"/>
        <v>2.8730237814491453</v>
      </c>
      <c r="AM17" s="142">
        <f t="shared" si="0"/>
        <v>2.9620463358662326</v>
      </c>
      <c r="AN17" s="142">
        <f t="shared" si="0"/>
        <v>3.0321397672069845</v>
      </c>
      <c r="AO17" s="142">
        <f t="shared" si="0"/>
        <v>2.9828765998250821</v>
      </c>
      <c r="AP17" s="142">
        <f t="shared" si="0"/>
        <v>2.9654866008232301</v>
      </c>
      <c r="AQ17" s="142">
        <f t="shared" si="0"/>
        <v>3.1309372530978496</v>
      </c>
      <c r="AR17" s="142">
        <f t="shared" si="0"/>
        <v>2.9865809904698848</v>
      </c>
      <c r="AS17" s="142">
        <f t="shared" si="0"/>
        <v>2.92428611041833</v>
      </c>
      <c r="AT17" s="142">
        <f t="shared" si="0"/>
        <v>3.0741948943082793</v>
      </c>
      <c r="AU17" s="142">
        <f t="shared" si="0"/>
        <v>3.0627226019892806</v>
      </c>
      <c r="AV17" s="142">
        <f t="shared" si="0"/>
        <v>3.154227447439355</v>
      </c>
      <c r="AW17" s="27">
        <f t="shared" si="4"/>
        <v>2.9876961560488947E-2</v>
      </c>
      <c r="AZ17"/>
    </row>
    <row r="18" spans="1:52" ht="20.100000000000001" customHeight="1" thickBot="1">
      <c r="A18" s="156" t="s">
        <v>12</v>
      </c>
      <c r="B18" s="17">
        <v>226068.2300000001</v>
      </c>
      <c r="C18" s="26">
        <v>257835.04999999996</v>
      </c>
      <c r="D18" s="26">
        <v>297135.57000000012</v>
      </c>
      <c r="E18" s="26">
        <v>191538.02999999988</v>
      </c>
      <c r="F18" s="26">
        <v>207146.76999999993</v>
      </c>
      <c r="G18" s="26">
        <v>199318.66999999981</v>
      </c>
      <c r="H18" s="26">
        <v>191845.38999999996</v>
      </c>
      <c r="I18" s="26">
        <v>240526.04000000004</v>
      </c>
      <c r="J18" s="26">
        <v>195141.51</v>
      </c>
      <c r="K18" s="26">
        <v>213937.46999999983</v>
      </c>
      <c r="L18" s="26">
        <v>227207.97000000003</v>
      </c>
      <c r="M18" s="26">
        <v>239927.22000000009</v>
      </c>
      <c r="N18" s="26">
        <v>216943.64999999976</v>
      </c>
      <c r="O18" s="8">
        <v>199599.9499999999</v>
      </c>
      <c r="P18" s="27">
        <f t="shared" si="2"/>
        <v>-7.9945644871375052E-2</v>
      </c>
      <c r="R18" s="122" t="s">
        <v>12</v>
      </c>
      <c r="S18" s="17">
        <v>50975.751000000069</v>
      </c>
      <c r="T18" s="26">
        <v>55476.897000000012</v>
      </c>
      <c r="U18" s="26">
        <v>59634.482000000025</v>
      </c>
      <c r="V18" s="26">
        <v>54113.734999999979</v>
      </c>
      <c r="W18" s="26">
        <v>57504.426999999996</v>
      </c>
      <c r="X18" s="26">
        <v>58105.801000000007</v>
      </c>
      <c r="Y18" s="26">
        <v>58962.415000000001</v>
      </c>
      <c r="Z18" s="26">
        <v>64051.424999999981</v>
      </c>
      <c r="AA18" s="26">
        <v>62214.675000000003</v>
      </c>
      <c r="AB18" s="26">
        <v>64766.222999999991</v>
      </c>
      <c r="AC18" s="26">
        <v>67694.932000000001</v>
      </c>
      <c r="AD18" s="26">
        <v>68116.868000000133</v>
      </c>
      <c r="AE18" s="26">
        <v>65495.567999999992</v>
      </c>
      <c r="AF18" s="8">
        <v>62924.193000000043</v>
      </c>
      <c r="AG18" s="27">
        <f t="shared" si="3"/>
        <v>-3.9260290100850019E-2</v>
      </c>
      <c r="AI18" s="141">
        <f t="shared" si="0"/>
        <v>2.2548834482403852</v>
      </c>
      <c r="AJ18" s="142">
        <f t="shared" si="0"/>
        <v>2.1516429593261281</v>
      </c>
      <c r="AK18" s="142">
        <f t="shared" si="0"/>
        <v>2.0069789019200899</v>
      </c>
      <c r="AL18" s="142">
        <f t="shared" si="0"/>
        <v>2.825221445579241</v>
      </c>
      <c r="AM18" s="142">
        <f t="shared" si="0"/>
        <v>2.7760233480831014</v>
      </c>
      <c r="AN18" s="142">
        <f t="shared" si="0"/>
        <v>2.9152211882609924</v>
      </c>
      <c r="AO18" s="142">
        <f t="shared" si="0"/>
        <v>3.0734340293504063</v>
      </c>
      <c r="AP18" s="142">
        <f t="shared" si="0"/>
        <v>2.6629725829269866</v>
      </c>
      <c r="AQ18" s="142">
        <f t="shared" si="0"/>
        <v>3.1881825143199927</v>
      </c>
      <c r="AR18" s="142">
        <f t="shared" si="0"/>
        <v>3.0273435971735125</v>
      </c>
      <c r="AS18" s="142">
        <f t="shared" si="0"/>
        <v>2.9794259417924462</v>
      </c>
      <c r="AT18" s="142">
        <f t="shared" si="0"/>
        <v>2.8390637794244484</v>
      </c>
      <c r="AU18" s="142">
        <f t="shared" si="0"/>
        <v>3.0190129095735259</v>
      </c>
      <c r="AV18" s="142">
        <f t="shared" si="0"/>
        <v>3.152515469067005</v>
      </c>
      <c r="AW18" s="27">
        <f t="shared" si="4"/>
        <v>4.4220599080624021E-2</v>
      </c>
      <c r="AZ18" s="129"/>
    </row>
    <row r="19" spans="1:52" ht="20.100000000000001" customHeight="1" thickBot="1">
      <c r="A19" s="204" t="s">
        <v>117</v>
      </c>
      <c r="B19" s="148">
        <f>SUM(B7:B18)</f>
        <v>2666453.899999999</v>
      </c>
      <c r="C19" s="149">
        <f t="shared" ref="C19:O19" si="5">SUM(C7:C18)</f>
        <v>3078610.44</v>
      </c>
      <c r="D19" s="149">
        <f t="shared" si="5"/>
        <v>3362678.8800000013</v>
      </c>
      <c r="E19" s="149">
        <f t="shared" si="5"/>
        <v>3040615.0999999987</v>
      </c>
      <c r="F19" s="149">
        <f t="shared" si="5"/>
        <v>2836168.3299999991</v>
      </c>
      <c r="G19" s="149">
        <f t="shared" si="5"/>
        <v>2798188.63</v>
      </c>
      <c r="H19" s="149">
        <f t="shared" si="5"/>
        <v>2779504.85</v>
      </c>
      <c r="I19" s="149">
        <f t="shared" si="5"/>
        <v>2981569.4700000011</v>
      </c>
      <c r="J19" s="149">
        <f t="shared" si="5"/>
        <v>2951973.26</v>
      </c>
      <c r="K19" s="149">
        <f t="shared" si="5"/>
        <v>2963209.7799999993</v>
      </c>
      <c r="L19" s="149">
        <f t="shared" si="5"/>
        <v>3151383.99</v>
      </c>
      <c r="M19" s="149">
        <f t="shared" si="5"/>
        <v>3288025.72</v>
      </c>
      <c r="N19" s="149">
        <f t="shared" si="5"/>
        <v>3253574.0400000005</v>
      </c>
      <c r="O19" s="172">
        <f t="shared" si="5"/>
        <v>3194689.42</v>
      </c>
      <c r="P19" s="24">
        <f t="shared" si="2"/>
        <v>-1.8098441675542927E-2</v>
      </c>
      <c r="Q19" s="147"/>
      <c r="R19" s="157"/>
      <c r="S19" s="148">
        <f>SUM(S7:S18)</f>
        <v>614380.20500000007</v>
      </c>
      <c r="T19" s="149">
        <f t="shared" ref="T19:AF19" si="6">SUM(T7:T18)</f>
        <v>656918.25999999989</v>
      </c>
      <c r="U19" s="149">
        <f t="shared" si="6"/>
        <v>703504.83499999996</v>
      </c>
      <c r="V19" s="149">
        <f t="shared" si="6"/>
        <v>720793.56200000015</v>
      </c>
      <c r="W19" s="149">
        <f t="shared" si="6"/>
        <v>726284.80299999984</v>
      </c>
      <c r="X19" s="149">
        <f t="shared" si="6"/>
        <v>735533.90500000014</v>
      </c>
      <c r="Y19" s="149">
        <f t="shared" si="6"/>
        <v>723973.625</v>
      </c>
      <c r="Z19" s="149">
        <f t="shared" si="6"/>
        <v>778040.99999999977</v>
      </c>
      <c r="AA19" s="149">
        <f t="shared" si="6"/>
        <v>800341.53700000013</v>
      </c>
      <c r="AB19" s="149">
        <f t="shared" si="6"/>
        <v>819402.33799999987</v>
      </c>
      <c r="AC19" s="149">
        <f t="shared" si="6"/>
        <v>856189.67599999963</v>
      </c>
      <c r="AD19" s="149">
        <f t="shared" si="6"/>
        <v>927437.1510000003</v>
      </c>
      <c r="AE19" s="149">
        <f t="shared" si="6"/>
        <v>938963.28799999948</v>
      </c>
      <c r="AF19" s="172">
        <f t="shared" si="6"/>
        <v>928059.07200000028</v>
      </c>
      <c r="AG19" s="24">
        <f t="shared" si="3"/>
        <v>-1.1613037633479028E-2</v>
      </c>
      <c r="AI19" s="150">
        <f t="shared" si="0"/>
        <v>2.3041096078953411</v>
      </c>
      <c r="AJ19" s="151">
        <f t="shared" si="0"/>
        <v>2.1338141762424474</v>
      </c>
      <c r="AK19" s="151">
        <f t="shared" si="0"/>
        <v>2.0920963913152471</v>
      </c>
      <c r="AL19" s="151">
        <f t="shared" si="0"/>
        <v>2.3705518070998215</v>
      </c>
      <c r="AM19" s="151">
        <f t="shared" si="0"/>
        <v>2.5607958290684389</v>
      </c>
      <c r="AN19" s="151">
        <f t="shared" si="0"/>
        <v>2.6286072965709972</v>
      </c>
      <c r="AO19" s="151">
        <f t="shared" si="0"/>
        <v>2.6046855971487148</v>
      </c>
      <c r="AP19" s="151">
        <f t="shared" si="0"/>
        <v>2.6095014985513636</v>
      </c>
      <c r="AQ19" s="151">
        <f t="shared" si="0"/>
        <v>2.7112086272759806</v>
      </c>
      <c r="AR19" s="151">
        <f t="shared" si="0"/>
        <v>2.7652525431392174</v>
      </c>
      <c r="AS19" s="151">
        <f t="shared" si="0"/>
        <v>2.7168687748521547</v>
      </c>
      <c r="AT19" s="151">
        <f t="shared" si="0"/>
        <v>2.820650536152133</v>
      </c>
      <c r="AU19" s="151">
        <f t="shared" si="0"/>
        <v>2.8859441231587875</v>
      </c>
      <c r="AV19" s="151">
        <f>(AF19/O19)*10</f>
        <v>2.9050056202333439</v>
      </c>
      <c r="AW19" s="28">
        <f t="shared" si="4"/>
        <v>6.6049432217325076E-3</v>
      </c>
      <c r="AZ19" s="129"/>
    </row>
    <row r="20" spans="1:52" ht="20.100000000000001" customHeight="1">
      <c r="A20" s="156" t="s">
        <v>14</v>
      </c>
      <c r="B20" s="17">
        <f>SUM(B7:B9)</f>
        <v>571934.28999999992</v>
      </c>
      <c r="C20" s="26">
        <f>SUM(C7:C9)</f>
        <v>600923.96</v>
      </c>
      <c r="D20" s="26">
        <f>SUM(D7:D9)</f>
        <v>775955.95</v>
      </c>
      <c r="E20" s="26">
        <f t="shared" ref="E20:N20" si="7">SUM(E7:E9)</f>
        <v>705578.6</v>
      </c>
      <c r="F20" s="26">
        <f t="shared" si="7"/>
        <v>632916.85000000009</v>
      </c>
      <c r="G20" s="26">
        <f t="shared" si="7"/>
        <v>633325.84999999986</v>
      </c>
      <c r="H20" s="26">
        <f t="shared" si="7"/>
        <v>600973.71999999986</v>
      </c>
      <c r="I20" s="26">
        <f t="shared" si="7"/>
        <v>621189.68999999983</v>
      </c>
      <c r="J20" s="26">
        <f t="shared" si="7"/>
        <v>700212.19</v>
      </c>
      <c r="K20" s="26">
        <f t="shared" si="7"/>
        <v>677164.05</v>
      </c>
      <c r="L20" s="26">
        <f t="shared" si="7"/>
        <v>711594.16999999958</v>
      </c>
      <c r="M20" s="26">
        <f t="shared" si="7"/>
        <v>777932.75999999954</v>
      </c>
      <c r="N20" s="26">
        <f t="shared" si="7"/>
        <v>755568.75999999954</v>
      </c>
      <c r="O20" s="8">
        <f>IF(O9="","",SUM(O7:O9))</f>
        <v>758918.2100000002</v>
      </c>
      <c r="P20" s="24">
        <f t="shared" si="2"/>
        <v>4.4330181147254604E-3</v>
      </c>
      <c r="R20" s="122" t="s">
        <v>14</v>
      </c>
      <c r="S20" s="17">
        <f t="shared" ref="S20:AE20" si="8">SUM(S7:S9)</f>
        <v>127825.96000000005</v>
      </c>
      <c r="T20" s="26">
        <f t="shared" si="8"/>
        <v>131829.77699999997</v>
      </c>
      <c r="U20" s="26">
        <f t="shared" si="8"/>
        <v>147637.00799999994</v>
      </c>
      <c r="V20" s="26">
        <f t="shared" si="8"/>
        <v>147798.02600000007</v>
      </c>
      <c r="W20" s="26">
        <f t="shared" si="8"/>
        <v>150261.35799999989</v>
      </c>
      <c r="X20" s="26">
        <f t="shared" si="8"/>
        <v>154060.902</v>
      </c>
      <c r="Y20" s="26">
        <f t="shared" si="8"/>
        <v>149616.23400000005</v>
      </c>
      <c r="Z20" s="26">
        <f t="shared" si="8"/>
        <v>163461.9059999999</v>
      </c>
      <c r="AA20" s="26">
        <f t="shared" si="8"/>
        <v>175986.76699999999</v>
      </c>
      <c r="AB20" s="26">
        <f t="shared" si="8"/>
        <v>179661.59399999992</v>
      </c>
      <c r="AC20" s="26">
        <f t="shared" si="8"/>
        <v>185422.15799999988</v>
      </c>
      <c r="AD20" s="26">
        <f t="shared" si="8"/>
        <v>208515.4380000002</v>
      </c>
      <c r="AE20" s="26">
        <f t="shared" si="8"/>
        <v>211263.07400000002</v>
      </c>
      <c r="AF20" s="8">
        <f>IF(AF9="","",SUM(AF7:AF9))</f>
        <v>211955.04799999984</v>
      </c>
      <c r="AG20" s="24">
        <f t="shared" si="3"/>
        <v>3.2754138567528974E-3</v>
      </c>
      <c r="AI20" s="155">
        <f t="shared" si="0"/>
        <v>2.2349763291863489</v>
      </c>
      <c r="AJ20" s="152">
        <f t="shared" si="0"/>
        <v>2.1937846678638007</v>
      </c>
      <c r="AK20" s="152">
        <f t="shared" si="0"/>
        <v>1.9026467675130263</v>
      </c>
      <c r="AL20" s="152">
        <f t="shared" si="0"/>
        <v>2.094706755562032</v>
      </c>
      <c r="AM20" s="152">
        <f t="shared" si="0"/>
        <v>2.3741089844582248</v>
      </c>
      <c r="AN20" s="152">
        <f t="shared" si="0"/>
        <v>2.4325693006214739</v>
      </c>
      <c r="AO20" s="152">
        <f t="shared" si="0"/>
        <v>2.4895636701052433</v>
      </c>
      <c r="AP20" s="152">
        <f t="shared" si="0"/>
        <v>2.6314330168615636</v>
      </c>
      <c r="AQ20" s="152">
        <f t="shared" si="0"/>
        <v>2.5133348078387496</v>
      </c>
      <c r="AR20" s="152">
        <f t="shared" si="0"/>
        <v>2.6531472543470063</v>
      </c>
      <c r="AS20" s="152">
        <f t="shared" si="0"/>
        <v>2.6057290210795294</v>
      </c>
      <c r="AT20" s="152">
        <f t="shared" si="0"/>
        <v>2.6803786743728382</v>
      </c>
      <c r="AU20" s="152">
        <f t="shared" si="0"/>
        <v>2.7960800549773941</v>
      </c>
      <c r="AV20" s="152">
        <f>IF(AV9="","",(AF20/O20)*10)</f>
        <v>2.792857586063191</v>
      </c>
      <c r="AW20" s="24">
        <f t="shared" si="4"/>
        <v>-1.1524952257595978E-3</v>
      </c>
      <c r="AZ20" s="129"/>
    </row>
    <row r="21" spans="1:52" ht="20.100000000000001" customHeight="1">
      <c r="A21" s="156" t="s">
        <v>15</v>
      </c>
      <c r="B21" s="17">
        <f>SUM(B10:B12)</f>
        <v>653030.27</v>
      </c>
      <c r="C21" s="26">
        <f>SUM(C10:C12)</f>
        <v>796751.14999999991</v>
      </c>
      <c r="D21" s="26">
        <f>SUM(D10:D12)</f>
        <v>787513.37999999966</v>
      </c>
      <c r="E21" s="26">
        <f t="shared" ref="E21:N21" si="9">SUM(E10:E12)</f>
        <v>793642.10999999975</v>
      </c>
      <c r="F21" s="26">
        <f t="shared" si="9"/>
        <v>677732</v>
      </c>
      <c r="G21" s="26">
        <f t="shared" si="9"/>
        <v>708901.94999999972</v>
      </c>
      <c r="H21" s="26">
        <f t="shared" si="9"/>
        <v>698966.54999999958</v>
      </c>
      <c r="I21" s="26">
        <f t="shared" si="9"/>
        <v>764650.08000000054</v>
      </c>
      <c r="J21" s="26">
        <f t="shared" si="9"/>
        <v>796480.04999999993</v>
      </c>
      <c r="K21" s="26">
        <f t="shared" si="9"/>
        <v>738948.75000000023</v>
      </c>
      <c r="L21" s="26">
        <f t="shared" si="9"/>
        <v>721584.67999999924</v>
      </c>
      <c r="M21" s="26">
        <f t="shared" si="9"/>
        <v>857827.72000000044</v>
      </c>
      <c r="N21" s="26">
        <f t="shared" si="9"/>
        <v>793316.29000000039</v>
      </c>
      <c r="O21" s="8">
        <f>IF(O12="","",SUM(O10:O12))</f>
        <v>828214.39999999967</v>
      </c>
      <c r="P21" s="27">
        <f t="shared" si="2"/>
        <v>4.3990159334808654E-2</v>
      </c>
      <c r="R21" s="122" t="s">
        <v>15</v>
      </c>
      <c r="S21" s="17">
        <f t="shared" ref="S21:AE21" si="10">SUM(S10:S12)</f>
        <v>139067.76800000004</v>
      </c>
      <c r="T21" s="26">
        <f t="shared" si="10"/>
        <v>148853.359</v>
      </c>
      <c r="U21" s="26">
        <f t="shared" si="10"/>
        <v>154274.67400000006</v>
      </c>
      <c r="V21" s="26">
        <f t="shared" si="10"/>
        <v>163160.30300000007</v>
      </c>
      <c r="W21" s="26">
        <f t="shared" si="10"/>
        <v>160986.291</v>
      </c>
      <c r="X21" s="26">
        <f t="shared" si="10"/>
        <v>173530.01899999991</v>
      </c>
      <c r="Y21" s="26">
        <f t="shared" si="10"/>
        <v>163064.24500000002</v>
      </c>
      <c r="Z21" s="26">
        <f t="shared" si="10"/>
        <v>184238.13600000006</v>
      </c>
      <c r="AA21" s="26">
        <f t="shared" si="10"/>
        <v>191848.58100000001</v>
      </c>
      <c r="AB21" s="26">
        <f t="shared" si="10"/>
        <v>185481.71500000003</v>
      </c>
      <c r="AC21" s="26">
        <f t="shared" si="10"/>
        <v>184152.50399999987</v>
      </c>
      <c r="AD21" s="26">
        <f t="shared" si="10"/>
        <v>229727.8189999999</v>
      </c>
      <c r="AE21" s="26">
        <f t="shared" si="10"/>
        <v>219493.56100000002</v>
      </c>
      <c r="AF21" s="8">
        <f>IF(AF12="","",SUM(AF10:AF12))</f>
        <v>235913.27900000033</v>
      </c>
      <c r="AG21" s="27">
        <f t="shared" si="3"/>
        <v>7.4807287854791849E-2</v>
      </c>
      <c r="AI21" s="141">
        <f t="shared" si="0"/>
        <v>2.1295761374124362</v>
      </c>
      <c r="AJ21" s="142">
        <f t="shared" si="0"/>
        <v>1.8682540841014164</v>
      </c>
      <c r="AK21" s="142">
        <f t="shared" si="0"/>
        <v>1.9590101948490086</v>
      </c>
      <c r="AL21" s="142">
        <f t="shared" si="0"/>
        <v>2.0558423115930697</v>
      </c>
      <c r="AM21" s="142">
        <f t="shared" si="0"/>
        <v>2.3753680068227561</v>
      </c>
      <c r="AN21" s="142">
        <f t="shared" si="0"/>
        <v>2.4478705270877024</v>
      </c>
      <c r="AO21" s="142">
        <f t="shared" si="0"/>
        <v>2.3329334572591511</v>
      </c>
      <c r="AP21" s="142">
        <f t="shared" si="0"/>
        <v>2.4094437549787471</v>
      </c>
      <c r="AQ21" s="142">
        <f t="shared" si="0"/>
        <v>2.4087054157853673</v>
      </c>
      <c r="AR21" s="142">
        <f t="shared" si="0"/>
        <v>2.5100754957634068</v>
      </c>
      <c r="AS21" s="142">
        <f t="shared" si="0"/>
        <v>2.5520567315813865</v>
      </c>
      <c r="AT21" s="142">
        <f t="shared" si="0"/>
        <v>2.6780181339908178</v>
      </c>
      <c r="AU21" s="142">
        <f t="shared" si="0"/>
        <v>2.7667849982004009</v>
      </c>
      <c r="AV21" s="142">
        <f>IF(AV10="","",(AF21/O21)*10)</f>
        <v>2.8484566194454048</v>
      </c>
      <c r="AW21" s="27">
        <f t="shared" si="4"/>
        <v>2.9518600577249615E-2</v>
      </c>
      <c r="AZ21" s="129"/>
    </row>
    <row r="22" spans="1:52" ht="20.100000000000001" customHeight="1">
      <c r="A22" s="156" t="s">
        <v>16</v>
      </c>
      <c r="B22" s="17">
        <f>SUM(B13:B15)</f>
        <v>713015.43999999971</v>
      </c>
      <c r="C22" s="26">
        <f>SUM(C13:C15)</f>
        <v>812791.66</v>
      </c>
      <c r="D22" s="26">
        <f>SUM(D13:D15)</f>
        <v>836417.68000000017</v>
      </c>
      <c r="E22" s="26">
        <f t="shared" ref="E22:N22" si="11">SUM(E13:E15)</f>
        <v>754867.37999999942</v>
      </c>
      <c r="F22" s="26">
        <f t="shared" si="11"/>
        <v>738758.1099999994</v>
      </c>
      <c r="G22" s="26">
        <f t="shared" si="11"/>
        <v>704562.56</v>
      </c>
      <c r="H22" s="26">
        <f t="shared" si="11"/>
        <v>722837.31000000017</v>
      </c>
      <c r="I22" s="26">
        <f t="shared" si="11"/>
        <v>737201</v>
      </c>
      <c r="J22" s="26">
        <f t="shared" si="11"/>
        <v>693204.98</v>
      </c>
      <c r="K22" s="26">
        <f t="shared" si="11"/>
        <v>737933.16</v>
      </c>
      <c r="L22" s="26">
        <f t="shared" si="11"/>
        <v>849480.53000000073</v>
      </c>
      <c r="M22" s="26">
        <f t="shared" si="11"/>
        <v>799727.64999999991</v>
      </c>
      <c r="N22" s="26">
        <f t="shared" si="11"/>
        <v>849670.0399999998</v>
      </c>
      <c r="O22" s="8">
        <f>IF(O15="","",SUM(O13:O15))</f>
        <v>826724.48</v>
      </c>
      <c r="P22" s="27">
        <f t="shared" si="2"/>
        <v>-2.7005259594653743E-2</v>
      </c>
      <c r="R22" s="122" t="s">
        <v>16</v>
      </c>
      <c r="S22" s="17">
        <f t="shared" ref="S22:AE22" si="12">SUM(S13:S15)</f>
        <v>158206.60300000003</v>
      </c>
      <c r="T22" s="26">
        <f t="shared" si="12"/>
        <v>169988.98999999996</v>
      </c>
      <c r="U22" s="26">
        <f t="shared" si="12"/>
        <v>174028.42199999993</v>
      </c>
      <c r="V22" s="26">
        <f t="shared" si="12"/>
        <v>185845.58100000009</v>
      </c>
      <c r="W22" s="26">
        <f t="shared" si="12"/>
        <v>187208.74600000004</v>
      </c>
      <c r="X22" s="26">
        <f t="shared" si="12"/>
        <v>184869.60900000014</v>
      </c>
      <c r="Y22" s="26">
        <f t="shared" si="12"/>
        <v>182230.02000000002</v>
      </c>
      <c r="Z22" s="26">
        <f t="shared" si="12"/>
        <v>187633.69599999988</v>
      </c>
      <c r="AA22" s="26">
        <f t="shared" si="12"/>
        <v>192412.99599999998</v>
      </c>
      <c r="AB22" s="26">
        <f t="shared" si="12"/>
        <v>210505.53399999993</v>
      </c>
      <c r="AC22" s="26">
        <f t="shared" si="12"/>
        <v>229542.15600000002</v>
      </c>
      <c r="AD22" s="26">
        <f t="shared" si="12"/>
        <v>232578.478</v>
      </c>
      <c r="AE22" s="26">
        <f t="shared" si="12"/>
        <v>243737.13999999987</v>
      </c>
      <c r="AF22" s="8">
        <f>IF(AF15="","",SUM(AF13:AF15))</f>
        <v>234147.38300000006</v>
      </c>
      <c r="AG22" s="27">
        <f t="shared" si="3"/>
        <v>-3.9344668604874143E-2</v>
      </c>
      <c r="AI22" s="141">
        <f t="shared" si="0"/>
        <v>2.2188383886890319</v>
      </c>
      <c r="AJ22" s="142">
        <f t="shared" si="0"/>
        <v>2.0914214351067524</v>
      </c>
      <c r="AK22" s="142">
        <f t="shared" si="0"/>
        <v>2.0806401653298372</v>
      </c>
      <c r="AL22" s="142">
        <f t="shared" si="0"/>
        <v>2.461963331890169</v>
      </c>
      <c r="AM22" s="142">
        <f t="shared" si="0"/>
        <v>2.5341007220888607</v>
      </c>
      <c r="AN22" s="142">
        <f t="shared" si="0"/>
        <v>2.6238920359321978</v>
      </c>
      <c r="AO22" s="142">
        <f t="shared" si="0"/>
        <v>2.5210378252334538</v>
      </c>
      <c r="AP22" s="142">
        <f t="shared" si="0"/>
        <v>2.5452176000846425</v>
      </c>
      <c r="AQ22" s="142">
        <f t="shared" si="0"/>
        <v>2.7757012940097461</v>
      </c>
      <c r="AR22" s="142">
        <f t="shared" si="0"/>
        <v>2.852636870255294</v>
      </c>
      <c r="AS22" s="142">
        <f t="shared" si="0"/>
        <v>2.7021473464494807</v>
      </c>
      <c r="AT22" s="142">
        <f t="shared" si="0"/>
        <v>2.9082210425011565</v>
      </c>
      <c r="AU22" s="142">
        <f t="shared" si="0"/>
        <v>2.8686093250975393</v>
      </c>
      <c r="AV22" s="142">
        <f>IF(AV11="","",(AF22/O22)*10)</f>
        <v>2.8322299467895284</v>
      </c>
      <c r="AW22" s="27">
        <f t="shared" si="4"/>
        <v>-1.2681886651391219E-2</v>
      </c>
      <c r="AZ22" s="129"/>
    </row>
    <row r="23" spans="1:52" ht="20.100000000000001" customHeight="1" thickBot="1">
      <c r="A23" s="158" t="s">
        <v>17</v>
      </c>
      <c r="B23" s="40">
        <f>SUM(B16:B18)</f>
        <v>728473.89999999979</v>
      </c>
      <c r="C23" s="30">
        <f>SUM(C16:C18)</f>
        <v>868143.66999999981</v>
      </c>
      <c r="D23" s="30">
        <f>SUM(D16:D18)</f>
        <v>962791.87000000151</v>
      </c>
      <c r="E23" s="30">
        <f t="shared" ref="E23:N23" si="13">SUM(E16:E18)</f>
        <v>786527.00999999943</v>
      </c>
      <c r="F23" s="30">
        <f t="shared" si="13"/>
        <v>786761.36999999953</v>
      </c>
      <c r="G23" s="30">
        <f t="shared" si="13"/>
        <v>751398.26999999967</v>
      </c>
      <c r="H23" s="30">
        <f t="shared" si="13"/>
        <v>756727.27000000025</v>
      </c>
      <c r="I23" s="30">
        <f t="shared" si="13"/>
        <v>858528.7000000003</v>
      </c>
      <c r="J23" s="30">
        <f t="shared" si="13"/>
        <v>762076.04</v>
      </c>
      <c r="K23" s="30">
        <f t="shared" si="13"/>
        <v>809163.8199999996</v>
      </c>
      <c r="L23" s="30">
        <f t="shared" si="13"/>
        <v>868724.61000000057</v>
      </c>
      <c r="M23" s="30">
        <f t="shared" si="13"/>
        <v>852537.59000000032</v>
      </c>
      <c r="N23" s="30">
        <f t="shared" si="13"/>
        <v>855018.950000001</v>
      </c>
      <c r="O23" s="382">
        <f>IF(O18="","",SUM(O16:O18))</f>
        <v>780832.33000000007</v>
      </c>
      <c r="P23" s="31">
        <f t="shared" si="2"/>
        <v>-8.6766053547703059E-2</v>
      </c>
      <c r="R23" s="123" t="s">
        <v>17</v>
      </c>
      <c r="S23" s="40">
        <f t="shared" ref="S23:AE23" si="14">SUM(S16:S18)</f>
        <v>189279.87400000004</v>
      </c>
      <c r="T23" s="30">
        <f t="shared" si="14"/>
        <v>206246.13400000002</v>
      </c>
      <c r="U23" s="30">
        <f t="shared" si="14"/>
        <v>227564.73100000003</v>
      </c>
      <c r="V23" s="30">
        <f t="shared" si="14"/>
        <v>223989.65199999989</v>
      </c>
      <c r="W23" s="30">
        <f t="shared" si="14"/>
        <v>227828.40799999997</v>
      </c>
      <c r="X23" s="30">
        <f t="shared" si="14"/>
        <v>223073.37500000009</v>
      </c>
      <c r="Y23" s="30">
        <f t="shared" si="14"/>
        <v>229063.12599999984</v>
      </c>
      <c r="Z23" s="30">
        <f t="shared" si="14"/>
        <v>242707.26199999999</v>
      </c>
      <c r="AA23" s="30">
        <f t="shared" si="14"/>
        <v>240093.19299999997</v>
      </c>
      <c r="AB23" s="30">
        <f t="shared" si="14"/>
        <v>243753.495</v>
      </c>
      <c r="AC23" s="30">
        <f t="shared" si="14"/>
        <v>257072.85799999989</v>
      </c>
      <c r="AD23" s="30">
        <f t="shared" si="14"/>
        <v>256615.41600000014</v>
      </c>
      <c r="AE23" s="30">
        <f t="shared" si="14"/>
        <v>264469.51299999969</v>
      </c>
      <c r="AF23" s="382">
        <f>IF(AF18="","",SUM(AF16:AF18))</f>
        <v>246043.3620000002</v>
      </c>
      <c r="AG23" s="31">
        <f t="shared" si="3"/>
        <v>-6.9672117557079291E-2</v>
      </c>
      <c r="AI23" s="144">
        <f>(S23/B23)*10</f>
        <v>2.5983068713923734</v>
      </c>
      <c r="AJ23" s="145">
        <f>(T23/C23)*10</f>
        <v>2.3757143100519302</v>
      </c>
      <c r="AK23" s="145">
        <f t="shared" ref="AK23:AU23" si="15">IF(U18="","",(U23/D23)*10)</f>
        <v>2.363592154138149</v>
      </c>
      <c r="AL23" s="145">
        <f t="shared" si="15"/>
        <v>2.8478316593348785</v>
      </c>
      <c r="AM23" s="145">
        <f t="shared" si="15"/>
        <v>2.895775220890676</v>
      </c>
      <c r="AN23" s="145">
        <f t="shared" si="15"/>
        <v>2.9687767979556323</v>
      </c>
      <c r="AO23" s="145">
        <f t="shared" si="15"/>
        <v>3.0270235404625998</v>
      </c>
      <c r="AP23" s="145">
        <f t="shared" si="15"/>
        <v>2.8270139600458304</v>
      </c>
      <c r="AQ23" s="145">
        <f t="shared" si="15"/>
        <v>3.1505149144959335</v>
      </c>
      <c r="AR23" s="145">
        <f t="shared" si="15"/>
        <v>3.012412183728137</v>
      </c>
      <c r="AS23" s="145">
        <f t="shared" si="15"/>
        <v>2.9591985197702608</v>
      </c>
      <c r="AT23" s="145">
        <f t="shared" si="15"/>
        <v>3.010018784039775</v>
      </c>
      <c r="AU23" s="145">
        <f t="shared" si="15"/>
        <v>3.0931421227564533</v>
      </c>
      <c r="AV23" s="145">
        <f>IF(AF18="","",(AF23/O23)*10)</f>
        <v>3.1510396348470895</v>
      </c>
      <c r="AW23" s="31">
        <f t="shared" si="4"/>
        <v>1.871802516434028E-2</v>
      </c>
      <c r="AZ23" s="129"/>
    </row>
    <row r="24" spans="1:5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AZ24" s="129"/>
    </row>
    <row r="25" spans="1:52" ht="15.75" thickBot="1">
      <c r="P25" s="125" t="s">
        <v>18</v>
      </c>
      <c r="AG25" s="198">
        <v>1000</v>
      </c>
      <c r="AW25" s="198" t="s">
        <v>51</v>
      </c>
      <c r="AZ25" s="129"/>
    </row>
    <row r="26" spans="1:52" ht="20.100000000000001" customHeight="1">
      <c r="A26" s="481" t="s">
        <v>19</v>
      </c>
      <c r="B26" s="483" t="s">
        <v>13</v>
      </c>
      <c r="C26" s="477"/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7"/>
      <c r="O26" s="478"/>
      <c r="P26" s="479" t="s">
        <v>181</v>
      </c>
      <c r="R26" s="484" t="s">
        <v>20</v>
      </c>
      <c r="S26" s="476" t="s">
        <v>13</v>
      </c>
      <c r="T26" s="477"/>
      <c r="U26" s="477"/>
      <c r="V26" s="477"/>
      <c r="W26" s="477"/>
      <c r="X26" s="477"/>
      <c r="Y26" s="477"/>
      <c r="Z26" s="477"/>
      <c r="AA26" s="477"/>
      <c r="AB26" s="477"/>
      <c r="AC26" s="477"/>
      <c r="AD26" s="477"/>
      <c r="AE26" s="477"/>
      <c r="AF26" s="478"/>
      <c r="AG26" s="479" t="s">
        <v>181</v>
      </c>
      <c r="AI26" s="476" t="s">
        <v>13</v>
      </c>
      <c r="AJ26" s="477"/>
      <c r="AK26" s="477"/>
      <c r="AL26" s="477"/>
      <c r="AM26" s="477"/>
      <c r="AN26" s="477"/>
      <c r="AO26" s="477"/>
      <c r="AP26" s="477"/>
      <c r="AQ26" s="477"/>
      <c r="AR26" s="477"/>
      <c r="AS26" s="477"/>
      <c r="AT26" s="477"/>
      <c r="AU26" s="477"/>
      <c r="AV26" s="478"/>
      <c r="AW26" s="479" t="str">
        <f>AG26</f>
        <v>D       2023/2022</v>
      </c>
      <c r="AZ26" s="129"/>
    </row>
    <row r="27" spans="1:52" ht="20.100000000000001" customHeight="1" thickBot="1">
      <c r="A27" s="482"/>
      <c r="B27" s="130">
        <v>2010</v>
      </c>
      <c r="C27" s="20">
        <v>2011</v>
      </c>
      <c r="D27" s="20">
        <v>2012</v>
      </c>
      <c r="E27" s="20">
        <v>2013</v>
      </c>
      <c r="F27" s="20">
        <v>2014</v>
      </c>
      <c r="G27" s="20">
        <v>2015</v>
      </c>
      <c r="H27" s="20">
        <v>2016</v>
      </c>
      <c r="I27" s="21">
        <v>2017</v>
      </c>
      <c r="J27" s="22">
        <v>2018</v>
      </c>
      <c r="K27" s="20">
        <v>2019</v>
      </c>
      <c r="L27" s="170">
        <v>2020</v>
      </c>
      <c r="M27" s="170">
        <v>2021</v>
      </c>
      <c r="N27" s="170">
        <v>2022</v>
      </c>
      <c r="O27" s="21">
        <v>2023</v>
      </c>
      <c r="P27" s="480"/>
      <c r="R27" s="485"/>
      <c r="S27" s="134">
        <v>2010</v>
      </c>
      <c r="T27" s="20">
        <v>2011</v>
      </c>
      <c r="U27" s="20">
        <v>2012</v>
      </c>
      <c r="V27" s="20">
        <v>2013</v>
      </c>
      <c r="W27" s="20">
        <v>2014</v>
      </c>
      <c r="X27" s="20">
        <v>2015</v>
      </c>
      <c r="Y27" s="20">
        <v>2016</v>
      </c>
      <c r="Z27" s="20">
        <v>2017</v>
      </c>
      <c r="AA27" s="20">
        <v>2018</v>
      </c>
      <c r="AB27" s="20">
        <v>2019</v>
      </c>
      <c r="AC27" s="20">
        <v>2020</v>
      </c>
      <c r="AD27" s="20">
        <v>2021</v>
      </c>
      <c r="AE27" s="20">
        <v>2022</v>
      </c>
      <c r="AF27" s="21">
        <v>2023</v>
      </c>
      <c r="AG27" s="480"/>
      <c r="AI27" s="134">
        <v>2010</v>
      </c>
      <c r="AJ27" s="20">
        <v>2011</v>
      </c>
      <c r="AK27" s="20">
        <v>2012</v>
      </c>
      <c r="AL27" s="20">
        <v>2013</v>
      </c>
      <c r="AM27" s="20">
        <v>2014</v>
      </c>
      <c r="AN27" s="20">
        <v>2015</v>
      </c>
      <c r="AO27" s="20">
        <v>2016</v>
      </c>
      <c r="AP27" s="20">
        <v>2017</v>
      </c>
      <c r="AQ27" s="22">
        <v>2018</v>
      </c>
      <c r="AR27" s="20">
        <v>2019</v>
      </c>
      <c r="AS27" s="20">
        <v>2020</v>
      </c>
      <c r="AT27" s="20">
        <v>2021</v>
      </c>
      <c r="AU27" s="20">
        <v>2022</v>
      </c>
      <c r="AV27" s="21">
        <v>2023</v>
      </c>
      <c r="AW27" s="480"/>
      <c r="AZ27" s="129"/>
    </row>
    <row r="28" spans="1:52" ht="3" customHeight="1" thickBot="1">
      <c r="A28" s="200" t="s">
        <v>61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1"/>
      <c r="R28" s="200"/>
      <c r="S28" s="202">
        <v>2010</v>
      </c>
      <c r="T28" s="202">
        <v>2011</v>
      </c>
      <c r="U28" s="202">
        <v>2012</v>
      </c>
      <c r="V28" s="202"/>
      <c r="W28" s="202"/>
      <c r="X28" s="202"/>
      <c r="Y28" s="202"/>
      <c r="Z28" s="202"/>
      <c r="AA28" s="199"/>
      <c r="AB28" s="199"/>
      <c r="AC28" s="199"/>
      <c r="AD28" s="199"/>
      <c r="AE28" s="199"/>
      <c r="AF28" s="202"/>
      <c r="AG28" s="203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1"/>
      <c r="AZ28" s="129"/>
    </row>
    <row r="29" spans="1:52" ht="20.100000000000001" customHeight="1">
      <c r="A29" s="153" t="s">
        <v>1</v>
      </c>
      <c r="B29" s="136">
        <v>85580.320000000022</v>
      </c>
      <c r="C29" s="23">
        <v>80916.799999999988</v>
      </c>
      <c r="D29" s="23">
        <v>125346.10000000003</v>
      </c>
      <c r="E29" s="23">
        <v>120157.7999999999</v>
      </c>
      <c r="F29" s="23">
        <v>101957.16000000005</v>
      </c>
      <c r="G29" s="23">
        <v>91780.269999999946</v>
      </c>
      <c r="H29" s="23">
        <v>94208.579999999958</v>
      </c>
      <c r="I29" s="23">
        <v>96265.579999999973</v>
      </c>
      <c r="J29" s="23">
        <v>124755.04</v>
      </c>
      <c r="K29" s="23">
        <v>116531.85999999993</v>
      </c>
      <c r="L29" s="23">
        <v>101982.0299999999</v>
      </c>
      <c r="M29" s="23">
        <v>106330.94999999997</v>
      </c>
      <c r="N29" s="23">
        <v>98697.339999999938</v>
      </c>
      <c r="O29" s="154">
        <v>101904.72999999995</v>
      </c>
      <c r="P29" s="24">
        <f>IF(O29="","",(O29-N29)/N29)</f>
        <v>3.2497228395415884E-2</v>
      </c>
      <c r="R29" s="122" t="s">
        <v>1</v>
      </c>
      <c r="S29" s="131">
        <v>23270.865999999998</v>
      </c>
      <c r="T29" s="23">
        <v>22495.121000000003</v>
      </c>
      <c r="U29" s="23">
        <v>24799.759999999984</v>
      </c>
      <c r="V29" s="23">
        <v>25615.480000000018</v>
      </c>
      <c r="W29" s="23">
        <v>29400.613000000012</v>
      </c>
      <c r="X29" s="23">
        <v>25803.076000000012</v>
      </c>
      <c r="Y29" s="23">
        <v>26846.136999999999</v>
      </c>
      <c r="Z29" s="23">
        <v>26379.177</v>
      </c>
      <c r="AA29" s="23">
        <v>31298.861000000001</v>
      </c>
      <c r="AB29" s="23">
        <v>31619.378999999994</v>
      </c>
      <c r="AC29" s="23">
        <v>28181.773000000012</v>
      </c>
      <c r="AD29" s="23">
        <v>29969.556000000044</v>
      </c>
      <c r="AE29" s="23">
        <v>27448.124000000014</v>
      </c>
      <c r="AF29" s="154">
        <v>28052.154000000028</v>
      </c>
      <c r="AG29" s="24">
        <f>(AF29-AE29)/AE29</f>
        <v>2.2006239843568656E-2</v>
      </c>
      <c r="AI29" s="205">
        <f t="shared" ref="AI29:AV44" si="16">(S29/B29)*10</f>
        <v>2.7191842704023532</v>
      </c>
      <c r="AJ29" s="152">
        <f t="shared" si="16"/>
        <v>2.7800309700828514</v>
      </c>
      <c r="AK29" s="152">
        <f t="shared" si="16"/>
        <v>1.9785027216642543</v>
      </c>
      <c r="AL29" s="152">
        <f t="shared" si="16"/>
        <v>2.1318199900464254</v>
      </c>
      <c r="AM29" s="152">
        <f t="shared" si="16"/>
        <v>2.8836241613634588</v>
      </c>
      <c r="AN29" s="152">
        <f t="shared" si="16"/>
        <v>2.8113968285340656</v>
      </c>
      <c r="AO29" s="152">
        <f t="shared" si="16"/>
        <v>2.849648832409958</v>
      </c>
      <c r="AP29" s="152">
        <f t="shared" si="16"/>
        <v>2.7402501496381166</v>
      </c>
      <c r="AQ29" s="152">
        <f t="shared" si="16"/>
        <v>2.5088253749107055</v>
      </c>
      <c r="AR29" s="152">
        <f t="shared" si="16"/>
        <v>2.713367743379365</v>
      </c>
      <c r="AS29" s="152">
        <f t="shared" si="16"/>
        <v>2.7634057686437541</v>
      </c>
      <c r="AT29" s="152">
        <f t="shared" si="16"/>
        <v>2.8185167159702846</v>
      </c>
      <c r="AU29" s="152">
        <f>(AE29/N29)*10</f>
        <v>2.7810398942869212</v>
      </c>
      <c r="AV29" s="152">
        <f>(AF29/O29)*10</f>
        <v>2.7527823291421347</v>
      </c>
      <c r="AW29" s="24">
        <f t="shared" ref="AW29:AW45" si="17">IF(AV29="","",(AV29-AU29)/AU29)</f>
        <v>-1.0160791005852127E-2</v>
      </c>
      <c r="AZ29" s="129"/>
    </row>
    <row r="30" spans="1:52" ht="20.100000000000001" customHeight="1">
      <c r="A30" s="156" t="s">
        <v>2</v>
      </c>
      <c r="B30" s="17">
        <v>88844.739999999976</v>
      </c>
      <c r="C30" s="26">
        <v>127722.29999999996</v>
      </c>
      <c r="D30" s="26">
        <v>128469.03999999996</v>
      </c>
      <c r="E30" s="26">
        <v>149512.51999999999</v>
      </c>
      <c r="F30" s="26">
        <v>109776.64999999998</v>
      </c>
      <c r="G30" s="26">
        <v>98756.11</v>
      </c>
      <c r="H30" s="26">
        <v>114532.42999999993</v>
      </c>
      <c r="I30" s="26">
        <v>102519.81000000003</v>
      </c>
      <c r="J30" s="26">
        <v>148191.60999999999</v>
      </c>
      <c r="K30" s="26">
        <v>114647.40999999992</v>
      </c>
      <c r="L30" s="26">
        <v>104015.04000000004</v>
      </c>
      <c r="M30" s="26">
        <v>110889.24999999993</v>
      </c>
      <c r="N30" s="26">
        <v>107266.15999999999</v>
      </c>
      <c r="O30" s="8">
        <v>102309.93999999996</v>
      </c>
      <c r="P30" s="27">
        <f t="shared" ref="P30:P45" si="18">IF(O30="","",(O30-N30)/N30)</f>
        <v>-4.6204879525845156E-2</v>
      </c>
      <c r="R30" s="122" t="s">
        <v>2</v>
      </c>
      <c r="S30" s="25">
        <v>24769.378999999986</v>
      </c>
      <c r="T30" s="26">
        <v>26090.180999999997</v>
      </c>
      <c r="U30" s="26">
        <v>26845.964000000011</v>
      </c>
      <c r="V30" s="26">
        <v>29407.368999999981</v>
      </c>
      <c r="W30" s="26">
        <v>29868.044999999998</v>
      </c>
      <c r="X30" s="26">
        <v>27835.92599999997</v>
      </c>
      <c r="Y30" s="26">
        <v>29206.410000000018</v>
      </c>
      <c r="Z30" s="26">
        <v>26234.001999999982</v>
      </c>
      <c r="AA30" s="26">
        <v>31644.39</v>
      </c>
      <c r="AB30" s="26">
        <v>32055.040000000023</v>
      </c>
      <c r="AC30" s="26">
        <v>26905.675000000007</v>
      </c>
      <c r="AD30" s="26">
        <v>29964.09199999999</v>
      </c>
      <c r="AE30" s="26">
        <v>30612.233000000022</v>
      </c>
      <c r="AF30" s="8">
        <v>28250.444000000029</v>
      </c>
      <c r="AG30" s="27">
        <f t="shared" ref="AG30:AG40" si="19">(AF30-AE30)/AE30</f>
        <v>-7.7151803986334214E-2</v>
      </c>
      <c r="AI30" s="167">
        <f t="shared" si="16"/>
        <v>2.7879398375187985</v>
      </c>
      <c r="AJ30" s="142">
        <f t="shared" si="16"/>
        <v>2.0427271510143492</v>
      </c>
      <c r="AK30" s="142">
        <f t="shared" si="16"/>
        <v>2.0896835533292704</v>
      </c>
      <c r="AL30" s="142">
        <f t="shared" si="16"/>
        <v>1.9668833753855519</v>
      </c>
      <c r="AM30" s="142">
        <f t="shared" si="16"/>
        <v>2.7208012815111413</v>
      </c>
      <c r="AN30" s="142">
        <f t="shared" si="16"/>
        <v>2.8186535496385967</v>
      </c>
      <c r="AO30" s="142">
        <f t="shared" si="16"/>
        <v>2.5500559099287456</v>
      </c>
      <c r="AP30" s="142">
        <f t="shared" si="16"/>
        <v>2.5589202711163801</v>
      </c>
      <c r="AQ30" s="142">
        <f t="shared" si="16"/>
        <v>2.135369876877645</v>
      </c>
      <c r="AR30" s="142">
        <f t="shared" si="16"/>
        <v>2.795967218099392</v>
      </c>
      <c r="AS30" s="142">
        <f t="shared" si="16"/>
        <v>2.5867100565456687</v>
      </c>
      <c r="AT30" s="142">
        <f t="shared" si="16"/>
        <v>2.702163825618805</v>
      </c>
      <c r="AU30" s="142">
        <f t="shared" si="16"/>
        <v>2.8538574514087225</v>
      </c>
      <c r="AV30" s="142">
        <f t="shared" si="16"/>
        <v>2.7612609292899637</v>
      </c>
      <c r="AW30" s="27">
        <f t="shared" si="17"/>
        <v>-3.244609224369327E-2</v>
      </c>
      <c r="AZ30" s="129"/>
    </row>
    <row r="31" spans="1:52" ht="20.100000000000001" customHeight="1">
      <c r="A31" s="156" t="s">
        <v>3</v>
      </c>
      <c r="B31" s="17">
        <v>163017.80000000002</v>
      </c>
      <c r="C31" s="26">
        <v>124161.32999999994</v>
      </c>
      <c r="D31" s="26">
        <v>181017.38999999993</v>
      </c>
      <c r="E31" s="26">
        <v>128321.88000000003</v>
      </c>
      <c r="F31" s="26">
        <v>109180.21999999993</v>
      </c>
      <c r="G31" s="26">
        <v>128703.72000000002</v>
      </c>
      <c r="H31" s="26">
        <v>167047.14999999997</v>
      </c>
      <c r="I31" s="26">
        <v>131035.77999999998</v>
      </c>
      <c r="J31" s="26">
        <v>136350.32999999999</v>
      </c>
      <c r="K31" s="26">
        <v>131403.34</v>
      </c>
      <c r="L31" s="26">
        <v>117972.88000000002</v>
      </c>
      <c r="M31" s="26">
        <v>154297.81000000003</v>
      </c>
      <c r="N31" s="26">
        <v>137828.98999999985</v>
      </c>
      <c r="O31" s="8">
        <v>140962.1399999999</v>
      </c>
      <c r="P31" s="27">
        <f t="shared" si="18"/>
        <v>2.2732155259935199E-2</v>
      </c>
      <c r="R31" s="122" t="s">
        <v>3</v>
      </c>
      <c r="S31" s="25">
        <v>34176.324999999983</v>
      </c>
      <c r="T31" s="26">
        <v>30181.553999999996</v>
      </c>
      <c r="U31" s="26">
        <v>34669.633000000002</v>
      </c>
      <c r="V31" s="26">
        <v>29423.860999999994</v>
      </c>
      <c r="W31" s="26">
        <v>29544.088000000018</v>
      </c>
      <c r="X31" s="26">
        <v>34831.201999999983</v>
      </c>
      <c r="Y31" s="26">
        <v>34959.243999999999</v>
      </c>
      <c r="Z31" s="26">
        <v>36752.83499999997</v>
      </c>
      <c r="AA31" s="26">
        <v>36699.917000000001</v>
      </c>
      <c r="AB31" s="26">
        <v>35665.698999999964</v>
      </c>
      <c r="AC31" s="26">
        <v>30966.271999999997</v>
      </c>
      <c r="AD31" s="26">
        <v>41575.407999999974</v>
      </c>
      <c r="AE31" s="26">
        <v>38835.720000000016</v>
      </c>
      <c r="AF31" s="8">
        <v>39038.131999999998</v>
      </c>
      <c r="AG31" s="27">
        <f t="shared" si="19"/>
        <v>5.2120058544036776E-3</v>
      </c>
      <c r="AI31" s="167">
        <f t="shared" si="16"/>
        <v>2.0964781146598703</v>
      </c>
      <c r="AJ31" s="142">
        <f t="shared" si="16"/>
        <v>2.4308336581123937</v>
      </c>
      <c r="AK31" s="142">
        <f t="shared" si="16"/>
        <v>1.9152653234034593</v>
      </c>
      <c r="AL31" s="142">
        <f t="shared" si="16"/>
        <v>2.2929730300085991</v>
      </c>
      <c r="AM31" s="142">
        <f t="shared" si="16"/>
        <v>2.7059927155303445</v>
      </c>
      <c r="AN31" s="142">
        <f t="shared" si="16"/>
        <v>2.7063088774745574</v>
      </c>
      <c r="AO31" s="142">
        <f t="shared" si="16"/>
        <v>2.0927770392969895</v>
      </c>
      <c r="AP31" s="142">
        <f t="shared" si="16"/>
        <v>2.8047938509619263</v>
      </c>
      <c r="AQ31" s="142">
        <f t="shared" si="16"/>
        <v>2.691589892008329</v>
      </c>
      <c r="AR31" s="142">
        <f t="shared" si="16"/>
        <v>2.7142155595131729</v>
      </c>
      <c r="AS31" s="142">
        <f t="shared" si="16"/>
        <v>2.6248636127218381</v>
      </c>
      <c r="AT31" s="142">
        <f t="shared" si="16"/>
        <v>2.6944911272557897</v>
      </c>
      <c r="AU31" s="142">
        <f t="shared" si="16"/>
        <v>2.8176742788291529</v>
      </c>
      <c r="AV31" s="142">
        <f t="shared" si="16"/>
        <v>2.7694054587990808</v>
      </c>
      <c r="AW31" s="27">
        <f t="shared" si="17"/>
        <v>-1.7130730969418338E-2</v>
      </c>
      <c r="AZ31" s="129"/>
    </row>
    <row r="32" spans="1:52" ht="20.100000000000001" customHeight="1">
      <c r="A32" s="156" t="s">
        <v>4</v>
      </c>
      <c r="B32" s="17">
        <v>129054.22999999992</v>
      </c>
      <c r="C32" s="26">
        <v>143928.69999999998</v>
      </c>
      <c r="D32" s="26">
        <v>130551.29999999993</v>
      </c>
      <c r="E32" s="26">
        <v>168057.08999999997</v>
      </c>
      <c r="F32" s="26">
        <v>116200.55999999991</v>
      </c>
      <c r="G32" s="26">
        <v>126285.80000000003</v>
      </c>
      <c r="H32" s="26">
        <v>162799.5</v>
      </c>
      <c r="I32" s="26">
        <v>135156.71</v>
      </c>
      <c r="J32" s="26">
        <v>164204.01</v>
      </c>
      <c r="K32" s="26">
        <v>132405.87000000008</v>
      </c>
      <c r="L32" s="26">
        <v>104241.91999999998</v>
      </c>
      <c r="M32" s="26">
        <v>136765.19999999995</v>
      </c>
      <c r="N32" s="26">
        <v>132267.31999999972</v>
      </c>
      <c r="O32" s="8">
        <v>116649.17</v>
      </c>
      <c r="P32" s="27">
        <f t="shared" si="18"/>
        <v>-0.11808018791036025</v>
      </c>
      <c r="R32" s="122" t="s">
        <v>4</v>
      </c>
      <c r="S32" s="25">
        <v>29571.834999999992</v>
      </c>
      <c r="T32" s="26">
        <v>27556.182000000004</v>
      </c>
      <c r="U32" s="26">
        <v>27462.67</v>
      </c>
      <c r="V32" s="26">
        <v>33693.252999999975</v>
      </c>
      <c r="W32" s="26">
        <v>31434.276000000013</v>
      </c>
      <c r="X32" s="26">
        <v>35272.59899999998</v>
      </c>
      <c r="Y32" s="26">
        <v>32738.878999999994</v>
      </c>
      <c r="Z32" s="26">
        <v>32002.925999999999</v>
      </c>
      <c r="AA32" s="26">
        <v>37177.171999999999</v>
      </c>
      <c r="AB32" s="26">
        <v>34138.758999999991</v>
      </c>
      <c r="AC32" s="26">
        <v>27197.232999999986</v>
      </c>
      <c r="AD32" s="26">
        <v>36264.787000000062</v>
      </c>
      <c r="AE32" s="26">
        <v>35088.123000000021</v>
      </c>
      <c r="AF32" s="8">
        <v>31275.879999999979</v>
      </c>
      <c r="AG32" s="27">
        <f t="shared" si="19"/>
        <v>-0.1086476754541712</v>
      </c>
      <c r="AI32" s="167">
        <f t="shared" si="16"/>
        <v>2.2914270225780289</v>
      </c>
      <c r="AJ32" s="142">
        <f t="shared" si="16"/>
        <v>1.9145717289185553</v>
      </c>
      <c r="AK32" s="142">
        <f t="shared" si="16"/>
        <v>2.1035922277296368</v>
      </c>
      <c r="AL32" s="142">
        <f t="shared" si="16"/>
        <v>2.004869476200021</v>
      </c>
      <c r="AM32" s="142">
        <f t="shared" si="16"/>
        <v>2.7051742263548508</v>
      </c>
      <c r="AN32" s="142">
        <f t="shared" si="16"/>
        <v>2.7930772105810764</v>
      </c>
      <c r="AO32" s="142">
        <f t="shared" si="16"/>
        <v>2.0109938298336294</v>
      </c>
      <c r="AP32" s="142">
        <f t="shared" si="16"/>
        <v>2.3678384891138591</v>
      </c>
      <c r="AQ32" s="142">
        <f t="shared" si="16"/>
        <v>2.2640842936783332</v>
      </c>
      <c r="AR32" s="142">
        <f t="shared" si="16"/>
        <v>2.578341806144997</v>
      </c>
      <c r="AS32" s="142">
        <f t="shared" si="16"/>
        <v>2.6090495071464521</v>
      </c>
      <c r="AT32" s="142">
        <f t="shared" si="16"/>
        <v>2.6516092544009791</v>
      </c>
      <c r="AU32" s="142">
        <f t="shared" si="16"/>
        <v>2.6528187763991968</v>
      </c>
      <c r="AV32" s="142">
        <f t="shared" si="16"/>
        <v>2.6811918164526998</v>
      </c>
      <c r="AW32" s="27">
        <f t="shared" si="17"/>
        <v>1.0695430952888189E-2</v>
      </c>
      <c r="AZ32" s="129"/>
    </row>
    <row r="33" spans="1:52" ht="20.100000000000001" customHeight="1">
      <c r="A33" s="156" t="s">
        <v>5</v>
      </c>
      <c r="B33" s="17">
        <v>118132.11000000003</v>
      </c>
      <c r="C33" s="26">
        <v>147173.66999999995</v>
      </c>
      <c r="D33" s="26">
        <v>167545.44000000024</v>
      </c>
      <c r="E33" s="26">
        <v>131905.74000000005</v>
      </c>
      <c r="F33" s="26">
        <v>115807.50000000003</v>
      </c>
      <c r="G33" s="26">
        <v>114798.86000000002</v>
      </c>
      <c r="H33" s="26">
        <v>138304.09999999992</v>
      </c>
      <c r="I33" s="26">
        <v>134536.19999999998</v>
      </c>
      <c r="J33" s="26">
        <v>144042.04</v>
      </c>
      <c r="K33" s="26">
        <v>143487.67999999993</v>
      </c>
      <c r="L33" s="26">
        <v>113189.59999999996</v>
      </c>
      <c r="M33" s="26">
        <v>129682.74999999996</v>
      </c>
      <c r="N33" s="26">
        <v>128958.65999999997</v>
      </c>
      <c r="O33" s="8">
        <v>129413.43999999993</v>
      </c>
      <c r="P33" s="27">
        <f t="shared" si="18"/>
        <v>3.5265564949260118E-3</v>
      </c>
      <c r="R33" s="122" t="s">
        <v>5</v>
      </c>
      <c r="S33" s="25">
        <v>29004.790999999972</v>
      </c>
      <c r="T33" s="26">
        <v>32396.498</v>
      </c>
      <c r="U33" s="26">
        <v>31705.719999999998</v>
      </c>
      <c r="V33" s="26">
        <v>31122.389999999996</v>
      </c>
      <c r="W33" s="26">
        <v>31058.100000000006</v>
      </c>
      <c r="X33" s="26">
        <v>31539.86900000001</v>
      </c>
      <c r="Y33" s="26">
        <v>33068.363999999994</v>
      </c>
      <c r="Z33" s="26">
        <v>35573.933999999957</v>
      </c>
      <c r="AA33" s="26">
        <v>34606.108999999997</v>
      </c>
      <c r="AB33" s="26">
        <v>36493.042000000009</v>
      </c>
      <c r="AC33" s="26">
        <v>28939.759999999998</v>
      </c>
      <c r="AD33" s="26">
        <v>35107.968000000023</v>
      </c>
      <c r="AE33" s="26">
        <v>34502.495999999999</v>
      </c>
      <c r="AF33" s="8">
        <v>34647.590000000018</v>
      </c>
      <c r="AG33" s="27">
        <f t="shared" si="19"/>
        <v>4.2053189427228438E-3</v>
      </c>
      <c r="AI33" s="167">
        <f t="shared" si="16"/>
        <v>2.4552842575993914</v>
      </c>
      <c r="AJ33" s="142">
        <f t="shared" si="16"/>
        <v>2.2012427902355096</v>
      </c>
      <c r="AK33" s="142">
        <f t="shared" si="16"/>
        <v>1.8923654382954234</v>
      </c>
      <c r="AL33" s="142">
        <f t="shared" si="16"/>
        <v>2.3594416740317734</v>
      </c>
      <c r="AM33" s="142">
        <f t="shared" si="16"/>
        <v>2.6818729356906932</v>
      </c>
      <c r="AN33" s="142">
        <f t="shared" si="16"/>
        <v>2.7474026310017368</v>
      </c>
      <c r="AO33" s="142">
        <f t="shared" si="16"/>
        <v>2.3909894211379137</v>
      </c>
      <c r="AP33" s="142">
        <f t="shared" si="16"/>
        <v>2.6441904855347453</v>
      </c>
      <c r="AQ33" s="142">
        <f t="shared" si="16"/>
        <v>2.4025006171809284</v>
      </c>
      <c r="AR33" s="142">
        <f t="shared" si="16"/>
        <v>2.5432874794546838</v>
      </c>
      <c r="AS33" s="142">
        <f t="shared" si="16"/>
        <v>2.5567507968930014</v>
      </c>
      <c r="AT33" s="142">
        <f t="shared" si="16"/>
        <v>2.7072195800906469</v>
      </c>
      <c r="AU33" s="142">
        <f t="shared" si="16"/>
        <v>2.6754694876637215</v>
      </c>
      <c r="AV33" s="142">
        <f t="shared" si="16"/>
        <v>2.6772791141321983</v>
      </c>
      <c r="AW33" s="27">
        <f t="shared" si="17"/>
        <v>6.7637716551087522E-4</v>
      </c>
      <c r="AZ33" s="129"/>
    </row>
    <row r="34" spans="1:52" ht="20.100000000000001" customHeight="1">
      <c r="A34" s="156" t="s">
        <v>6</v>
      </c>
      <c r="B34" s="17">
        <v>135211.27999999997</v>
      </c>
      <c r="C34" s="26">
        <v>175317.34000000005</v>
      </c>
      <c r="D34" s="26">
        <v>118154.39000000004</v>
      </c>
      <c r="E34" s="26">
        <v>152399.24000000002</v>
      </c>
      <c r="F34" s="26">
        <v>114737.72999999998</v>
      </c>
      <c r="G34" s="26">
        <v>115427.66999999995</v>
      </c>
      <c r="H34" s="26">
        <v>126613.06000000001</v>
      </c>
      <c r="I34" s="26">
        <v>156897.32000000004</v>
      </c>
      <c r="J34" s="26">
        <v>146611.98000000001</v>
      </c>
      <c r="K34" s="26">
        <v>114891.16999999987</v>
      </c>
      <c r="L34" s="26">
        <v>131146.98999999996</v>
      </c>
      <c r="M34" s="26">
        <v>136351.87999999995</v>
      </c>
      <c r="N34" s="26">
        <v>120909.85999999999</v>
      </c>
      <c r="O34" s="8">
        <v>124020.86000000016</v>
      </c>
      <c r="P34" s="27">
        <f t="shared" si="18"/>
        <v>2.572991152251913E-2</v>
      </c>
      <c r="R34" s="122" t="s">
        <v>6</v>
      </c>
      <c r="S34" s="25">
        <v>28421.635000000002</v>
      </c>
      <c r="T34" s="26">
        <v>31101.468000000008</v>
      </c>
      <c r="U34" s="26">
        <v>27821.58</v>
      </c>
      <c r="V34" s="26">
        <v>30041.770000000019</v>
      </c>
      <c r="W34" s="26">
        <v>29496.788000000015</v>
      </c>
      <c r="X34" s="26">
        <v>31068.588000000022</v>
      </c>
      <c r="Y34" s="26">
        <v>31963.873999999989</v>
      </c>
      <c r="Z34" s="26">
        <v>36419.877999999997</v>
      </c>
      <c r="AA34" s="26">
        <v>35474.750999999997</v>
      </c>
      <c r="AB34" s="26">
        <v>29960.277999999991</v>
      </c>
      <c r="AC34" s="26">
        <v>34243.893000000018</v>
      </c>
      <c r="AD34" s="26">
        <v>37052.935999999958</v>
      </c>
      <c r="AE34" s="26">
        <v>32003.355000000043</v>
      </c>
      <c r="AF34" s="8">
        <v>33802.41300000003</v>
      </c>
      <c r="AG34" s="27">
        <f t="shared" si="19"/>
        <v>5.621466874332344E-2</v>
      </c>
      <c r="AI34" s="167">
        <f t="shared" si="16"/>
        <v>2.1020165625234823</v>
      </c>
      <c r="AJ34" s="142">
        <f t="shared" si="16"/>
        <v>1.7740098041642658</v>
      </c>
      <c r="AK34" s="142">
        <f t="shared" si="16"/>
        <v>2.354680177351006</v>
      </c>
      <c r="AL34" s="142">
        <f t="shared" si="16"/>
        <v>1.9712545810595916</v>
      </c>
      <c r="AM34" s="142">
        <f t="shared" si="16"/>
        <v>2.5708010782503732</v>
      </c>
      <c r="AN34" s="142">
        <f t="shared" si="16"/>
        <v>2.691606613908089</v>
      </c>
      <c r="AO34" s="142">
        <f t="shared" si="16"/>
        <v>2.5245321454200687</v>
      </c>
      <c r="AP34" s="142">
        <f t="shared" si="16"/>
        <v>2.3212555829506831</v>
      </c>
      <c r="AQ34" s="142">
        <f t="shared" si="16"/>
        <v>2.4196352167128494</v>
      </c>
      <c r="AR34" s="142">
        <f t="shared" si="16"/>
        <v>2.6077093653063175</v>
      </c>
      <c r="AS34" s="142">
        <f t="shared" si="16"/>
        <v>2.6111078111666934</v>
      </c>
      <c r="AT34" s="142">
        <f t="shared" si="16"/>
        <v>2.7174495870537294</v>
      </c>
      <c r="AU34" s="142">
        <f t="shared" si="16"/>
        <v>2.6468771860293314</v>
      </c>
      <c r="AV34" s="142">
        <f t="shared" si="16"/>
        <v>2.7255425417949839</v>
      </c>
      <c r="AW34" s="27">
        <f t="shared" si="17"/>
        <v>2.9720062638667794E-2</v>
      </c>
      <c r="AZ34" s="129"/>
    </row>
    <row r="35" spans="1:52" ht="20.100000000000001" customHeight="1">
      <c r="A35" s="156" t="s">
        <v>7</v>
      </c>
      <c r="B35" s="17">
        <v>127394.07999999993</v>
      </c>
      <c r="C35" s="26">
        <v>153173.20000000004</v>
      </c>
      <c r="D35" s="26">
        <v>157184.51</v>
      </c>
      <c r="E35" s="26">
        <v>153334.56</v>
      </c>
      <c r="F35" s="26">
        <v>127866.06000000003</v>
      </c>
      <c r="G35" s="26">
        <v>125620.06999999993</v>
      </c>
      <c r="H35" s="26">
        <v>136980</v>
      </c>
      <c r="I35" s="26">
        <v>143925.01</v>
      </c>
      <c r="J35" s="26">
        <v>137723</v>
      </c>
      <c r="K35" s="26">
        <v>141500.09</v>
      </c>
      <c r="L35" s="26">
        <v>149245.17000000007</v>
      </c>
      <c r="M35" s="26">
        <v>119980.09000000004</v>
      </c>
      <c r="N35" s="26">
        <v>129975.99999999996</v>
      </c>
      <c r="O35" s="8">
        <v>119680.52999999993</v>
      </c>
      <c r="P35" s="27">
        <f t="shared" si="18"/>
        <v>-7.9210546562442558E-2</v>
      </c>
      <c r="R35" s="122" t="s">
        <v>7</v>
      </c>
      <c r="S35" s="25">
        <v>32779.412000000004</v>
      </c>
      <c r="T35" s="26">
        <v>32399.374999999993</v>
      </c>
      <c r="U35" s="26">
        <v>32672.658999999996</v>
      </c>
      <c r="V35" s="26">
        <v>33859.816999999988</v>
      </c>
      <c r="W35" s="26">
        <v>36267.96699999999</v>
      </c>
      <c r="X35" s="26">
        <v>36630.704999999973</v>
      </c>
      <c r="Y35" s="26">
        <v>36275.366999999962</v>
      </c>
      <c r="Z35" s="26">
        <v>35138.28200000005</v>
      </c>
      <c r="AA35" s="26">
        <v>35499.514000000003</v>
      </c>
      <c r="AB35" s="26">
        <v>41925.194999999985</v>
      </c>
      <c r="AC35" s="26">
        <v>39852.698999999964</v>
      </c>
      <c r="AD35" s="26">
        <v>35007.287999999979</v>
      </c>
      <c r="AE35" s="26">
        <v>33825.857000000018</v>
      </c>
      <c r="AF35" s="8">
        <v>33100.169000000002</v>
      </c>
      <c r="AG35" s="27">
        <f t="shared" si="19"/>
        <v>-2.1453647131542478E-2</v>
      </c>
      <c r="AI35" s="167">
        <f t="shared" si="16"/>
        <v>2.5730718413288924</v>
      </c>
      <c r="AJ35" s="142">
        <f t="shared" si="16"/>
        <v>2.1152117341675951</v>
      </c>
      <c r="AK35" s="142">
        <f t="shared" si="16"/>
        <v>2.0786182429808124</v>
      </c>
      <c r="AL35" s="142">
        <f t="shared" si="16"/>
        <v>2.2082312689324564</v>
      </c>
      <c r="AM35" s="142">
        <f t="shared" si="16"/>
        <v>2.8364029516511247</v>
      </c>
      <c r="AN35" s="142">
        <f t="shared" si="16"/>
        <v>2.9159914494554884</v>
      </c>
      <c r="AO35" s="142">
        <f t="shared" si="16"/>
        <v>2.6482236092860245</v>
      </c>
      <c r="AP35" s="142">
        <f t="shared" si="16"/>
        <v>2.4414298807413699</v>
      </c>
      <c r="AQ35" s="142">
        <f t="shared" si="16"/>
        <v>2.5776024338708856</v>
      </c>
      <c r="AR35" s="142">
        <f t="shared" si="16"/>
        <v>2.962909422884465</v>
      </c>
      <c r="AS35" s="142">
        <f t="shared" si="16"/>
        <v>2.6702840031607016</v>
      </c>
      <c r="AT35" s="142">
        <f t="shared" si="16"/>
        <v>2.9177581046988688</v>
      </c>
      <c r="AU35" s="142">
        <f t="shared" si="16"/>
        <v>2.6024694558995529</v>
      </c>
      <c r="AV35" s="142">
        <f t="shared" si="16"/>
        <v>2.7657104292569579</v>
      </c>
      <c r="AW35" s="27">
        <f t="shared" si="17"/>
        <v>6.2725413736308439E-2</v>
      </c>
      <c r="AZ35" s="129"/>
    </row>
    <row r="36" spans="1:52" ht="20.100000000000001" customHeight="1">
      <c r="A36" s="156" t="s">
        <v>8</v>
      </c>
      <c r="B36" s="17">
        <v>84144.9</v>
      </c>
      <c r="C36" s="26">
        <v>93566.699999999968</v>
      </c>
      <c r="D36" s="26">
        <v>109659.02</v>
      </c>
      <c r="E36" s="26">
        <v>85683.409999999989</v>
      </c>
      <c r="F36" s="26">
        <v>75119.589999999982</v>
      </c>
      <c r="G36" s="26">
        <v>77720.049999999974</v>
      </c>
      <c r="H36" s="26">
        <v>113987.73000000001</v>
      </c>
      <c r="I36" s="26">
        <v>109779.21999999999</v>
      </c>
      <c r="J36" s="26">
        <v>115223.08</v>
      </c>
      <c r="K36" s="26">
        <v>101102.37999999996</v>
      </c>
      <c r="L36" s="26">
        <v>89495.020000000019</v>
      </c>
      <c r="M36" s="26">
        <v>89788.39</v>
      </c>
      <c r="N36" s="26">
        <v>107932.02999999996</v>
      </c>
      <c r="O36" s="8">
        <v>99688.55</v>
      </c>
      <c r="P36" s="27">
        <f t="shared" si="18"/>
        <v>-7.6376586264521804E-2</v>
      </c>
      <c r="R36" s="122" t="s">
        <v>8</v>
      </c>
      <c r="S36" s="25">
        <v>21851.23599999999</v>
      </c>
      <c r="T36" s="26">
        <v>23756.94100000001</v>
      </c>
      <c r="U36" s="26">
        <v>26722.863000000001</v>
      </c>
      <c r="V36" s="26">
        <v>25745.833000000013</v>
      </c>
      <c r="W36" s="26">
        <v>21196.857</v>
      </c>
      <c r="X36" s="26">
        <v>23742.381999999994</v>
      </c>
      <c r="Y36" s="26">
        <v>27458.442999999999</v>
      </c>
      <c r="Z36" s="26">
        <v>27213.074000000004</v>
      </c>
      <c r="AA36" s="26">
        <v>30488.754000000001</v>
      </c>
      <c r="AB36" s="26">
        <v>28270.806999999997</v>
      </c>
      <c r="AC36" s="26">
        <v>25817.175000000007</v>
      </c>
      <c r="AD36" s="26">
        <v>25658.437000000005</v>
      </c>
      <c r="AE36" s="26">
        <v>28965.705000000002</v>
      </c>
      <c r="AF36" s="8">
        <v>27255.071999999975</v>
      </c>
      <c r="AG36" s="27">
        <f t="shared" si="19"/>
        <v>-5.905718504003362E-2</v>
      </c>
      <c r="AI36" s="167">
        <f t="shared" si="16"/>
        <v>2.596858038930463</v>
      </c>
      <c r="AJ36" s="142">
        <f t="shared" si="16"/>
        <v>2.5390380338304137</v>
      </c>
      <c r="AK36" s="142">
        <f t="shared" si="16"/>
        <v>2.4369051446930676</v>
      </c>
      <c r="AL36" s="142">
        <f t="shared" si="16"/>
        <v>3.0047628823362675</v>
      </c>
      <c r="AM36" s="142">
        <f t="shared" si="16"/>
        <v>2.8217482283915563</v>
      </c>
      <c r="AN36" s="142">
        <f t="shared" si="16"/>
        <v>3.0548593316653818</v>
      </c>
      <c r="AO36" s="142">
        <f t="shared" si="16"/>
        <v>2.4088946240090925</v>
      </c>
      <c r="AP36" s="142">
        <f t="shared" si="16"/>
        <v>2.4788911781300693</v>
      </c>
      <c r="AQ36" s="142">
        <f t="shared" si="16"/>
        <v>2.6460630977752024</v>
      </c>
      <c r="AR36" s="142">
        <f t="shared" si="16"/>
        <v>2.7962553403787336</v>
      </c>
      <c r="AS36" s="142">
        <f t="shared" si="16"/>
        <v>2.8847610738564002</v>
      </c>
      <c r="AT36" s="142">
        <f t="shared" si="16"/>
        <v>2.8576564297455391</v>
      </c>
      <c r="AU36" s="142">
        <f t="shared" si="16"/>
        <v>2.6836987129770478</v>
      </c>
      <c r="AV36" s="142">
        <f t="shared" si="16"/>
        <v>2.7340223124922547</v>
      </c>
      <c r="AW36" s="27">
        <f t="shared" si="17"/>
        <v>1.8751583131096924E-2</v>
      </c>
      <c r="AZ36" s="129"/>
    </row>
    <row r="37" spans="1:52" ht="20.100000000000001" customHeight="1">
      <c r="A37" s="156" t="s">
        <v>9</v>
      </c>
      <c r="B37" s="17">
        <v>138558.80000000005</v>
      </c>
      <c r="C37" s="26">
        <v>155834.77000000008</v>
      </c>
      <c r="D37" s="26">
        <v>166910.12999999986</v>
      </c>
      <c r="E37" s="26">
        <v>141021.50999999992</v>
      </c>
      <c r="F37" s="26">
        <v>123949.06000000001</v>
      </c>
      <c r="G37" s="26">
        <v>108934.93999999996</v>
      </c>
      <c r="H37" s="26">
        <v>146959.93000000008</v>
      </c>
      <c r="I37" s="26">
        <v>147602.30999999997</v>
      </c>
      <c r="J37" s="26">
        <v>117229.17</v>
      </c>
      <c r="K37" s="26">
        <v>135705.82999999984</v>
      </c>
      <c r="L37" s="26">
        <v>125178.3499999999</v>
      </c>
      <c r="M37" s="26">
        <v>127375.36999999985</v>
      </c>
      <c r="N37" s="26">
        <v>118928.40000000004</v>
      </c>
      <c r="O37" s="8">
        <v>118603.20999999995</v>
      </c>
      <c r="P37" s="27">
        <f t="shared" si="18"/>
        <v>-2.7343342717138174E-3</v>
      </c>
      <c r="R37" s="122" t="s">
        <v>9</v>
      </c>
      <c r="S37" s="25">
        <v>36869.314999999995</v>
      </c>
      <c r="T37" s="26">
        <v>38144.778000000013</v>
      </c>
      <c r="U37" s="26">
        <v>35747.971000000005</v>
      </c>
      <c r="V37" s="26">
        <v>35405.063999999991</v>
      </c>
      <c r="W37" s="26">
        <v>39468.506000000016</v>
      </c>
      <c r="X37" s="26">
        <v>36656.012999999941</v>
      </c>
      <c r="Y37" s="26">
        <v>39730.441999999974</v>
      </c>
      <c r="Z37" s="26">
        <v>38905.268000000018</v>
      </c>
      <c r="AA37" s="26">
        <v>37110.972999999998</v>
      </c>
      <c r="AB37" s="26">
        <v>44437.182000000023</v>
      </c>
      <c r="AC37" s="26">
        <v>35516.305999999968</v>
      </c>
      <c r="AD37" s="26">
        <v>38379.319000000003</v>
      </c>
      <c r="AE37" s="26">
        <v>36707.813999999991</v>
      </c>
      <c r="AF37" s="8">
        <v>35088.952999999987</v>
      </c>
      <c r="AG37" s="27">
        <f t="shared" si="19"/>
        <v>-4.4101264106873941E-2</v>
      </c>
      <c r="AI37" s="167">
        <f t="shared" si="16"/>
        <v>2.6609147163514684</v>
      </c>
      <c r="AJ37" s="142">
        <f t="shared" si="16"/>
        <v>2.4477706740286518</v>
      </c>
      <c r="AK37" s="142">
        <f t="shared" si="16"/>
        <v>2.1417496349682335</v>
      </c>
      <c r="AL37" s="142">
        <f t="shared" si="16"/>
        <v>2.5106144445623939</v>
      </c>
      <c r="AM37" s="142">
        <f t="shared" si="16"/>
        <v>3.1842521435822113</v>
      </c>
      <c r="AN37" s="142">
        <f t="shared" si="16"/>
        <v>3.3649454435831103</v>
      </c>
      <c r="AO37" s="142">
        <f t="shared" si="16"/>
        <v>2.7034880868546924</v>
      </c>
      <c r="AP37" s="142">
        <f t="shared" si="16"/>
        <v>2.6358170139749189</v>
      </c>
      <c r="AQ37" s="142">
        <f t="shared" si="16"/>
        <v>3.1656773651131371</v>
      </c>
      <c r="AR37" s="142">
        <f t="shared" si="16"/>
        <v>3.2745226936823624</v>
      </c>
      <c r="AS37" s="142">
        <f t="shared" si="16"/>
        <v>2.8372562827357921</v>
      </c>
      <c r="AT37" s="142">
        <f t="shared" si="16"/>
        <v>3.0130879305787333</v>
      </c>
      <c r="AU37" s="142">
        <f t="shared" si="16"/>
        <v>3.0865473679962045</v>
      </c>
      <c r="AV37" s="142">
        <f t="shared" si="16"/>
        <v>2.9585162998539416</v>
      </c>
      <c r="AW37" s="27">
        <f t="shared" si="17"/>
        <v>-4.1480350980448777E-2</v>
      </c>
      <c r="AZ37" s="129"/>
    </row>
    <row r="38" spans="1:52" ht="20.100000000000001" customHeight="1">
      <c r="A38" s="156" t="s">
        <v>10</v>
      </c>
      <c r="B38" s="17">
        <v>122092.12999999996</v>
      </c>
      <c r="C38" s="26">
        <v>129989.20999999999</v>
      </c>
      <c r="D38" s="26">
        <v>213923.46999999977</v>
      </c>
      <c r="E38" s="26">
        <v>143278.98999999987</v>
      </c>
      <c r="F38" s="26">
        <v>142422.69000000009</v>
      </c>
      <c r="G38" s="26">
        <v>143940.27999999988</v>
      </c>
      <c r="H38" s="26">
        <v>138455.72000000012</v>
      </c>
      <c r="I38" s="26">
        <v>171460.04999999996</v>
      </c>
      <c r="J38" s="26">
        <v>167779.67</v>
      </c>
      <c r="K38" s="26">
        <v>161547.5199999999</v>
      </c>
      <c r="L38" s="26">
        <v>125255.67999999998</v>
      </c>
      <c r="M38" s="26">
        <v>127232.09000000001</v>
      </c>
      <c r="N38" s="26">
        <v>129569.24000000006</v>
      </c>
      <c r="O38" s="8">
        <v>127649.04999999993</v>
      </c>
      <c r="P38" s="27">
        <f t="shared" si="18"/>
        <v>-1.4819798279283975E-2</v>
      </c>
      <c r="R38" s="122" t="s">
        <v>10</v>
      </c>
      <c r="S38" s="25">
        <v>39727.941999999974</v>
      </c>
      <c r="T38" s="26">
        <v>40734.826999999983</v>
      </c>
      <c r="U38" s="26">
        <v>48266.111999999994</v>
      </c>
      <c r="V38" s="26">
        <v>48573.176999999916</v>
      </c>
      <c r="W38" s="26">
        <v>47199.009999999987</v>
      </c>
      <c r="X38" s="26">
        <v>49361.275999999947</v>
      </c>
      <c r="Y38" s="26">
        <v>45412.628000000033</v>
      </c>
      <c r="Z38" s="26">
        <v>51801.627999999968</v>
      </c>
      <c r="AA38" s="26">
        <v>54582.834000000003</v>
      </c>
      <c r="AB38" s="26">
        <v>54939.106999999975</v>
      </c>
      <c r="AC38" s="26">
        <v>39610.614999999998</v>
      </c>
      <c r="AD38" s="26">
        <v>40227.44400000004</v>
      </c>
      <c r="AE38" s="26">
        <v>41068.910000000025</v>
      </c>
      <c r="AF38" s="8">
        <v>41310.299999999959</v>
      </c>
      <c r="AG38" s="27">
        <f t="shared" si="19"/>
        <v>5.8776821688214711E-3</v>
      </c>
      <c r="AI38" s="167">
        <f t="shared" si="16"/>
        <v>3.2539314368583776</v>
      </c>
      <c r="AJ38" s="142">
        <f t="shared" si="16"/>
        <v>3.1337083285605001</v>
      </c>
      <c r="AK38" s="142">
        <f t="shared" si="16"/>
        <v>2.2562326611474677</v>
      </c>
      <c r="AL38" s="142">
        <f t="shared" si="16"/>
        <v>3.3901116276712977</v>
      </c>
      <c r="AM38" s="142">
        <f t="shared" si="16"/>
        <v>3.3140091652530894</v>
      </c>
      <c r="AN38" s="142">
        <f t="shared" si="16"/>
        <v>3.4292885910740196</v>
      </c>
      <c r="AO38" s="142">
        <f t="shared" si="16"/>
        <v>3.2799387414257781</v>
      </c>
      <c r="AP38" s="142">
        <f t="shared" si="16"/>
        <v>3.0212068642228891</v>
      </c>
      <c r="AQ38" s="142">
        <f t="shared" si="16"/>
        <v>3.2532448061198354</v>
      </c>
      <c r="AR38" s="142">
        <f t="shared" si="16"/>
        <v>3.4008016340950329</v>
      </c>
      <c r="AS38" s="142">
        <f t="shared" si="16"/>
        <v>3.1623807399392989</v>
      </c>
      <c r="AT38" s="142">
        <f t="shared" si="16"/>
        <v>3.1617372629813776</v>
      </c>
      <c r="AU38" s="142">
        <f t="shared" si="16"/>
        <v>3.1696496791985505</v>
      </c>
      <c r="AV38" s="142">
        <f t="shared" si="16"/>
        <v>3.2362403010441505</v>
      </c>
      <c r="AW38" s="27">
        <f t="shared" si="17"/>
        <v>2.1008827026726046E-2</v>
      </c>
      <c r="AZ38" s="129"/>
    </row>
    <row r="39" spans="1:52" ht="20.100000000000001" customHeight="1">
      <c r="A39" s="156" t="s">
        <v>11</v>
      </c>
      <c r="B39" s="17">
        <v>155283.11000000002</v>
      </c>
      <c r="C39" s="26">
        <v>190846.28999999995</v>
      </c>
      <c r="D39" s="26">
        <v>164476.10999999999</v>
      </c>
      <c r="E39" s="26">
        <v>155784.03000000006</v>
      </c>
      <c r="F39" s="26">
        <v>141171.96999999974</v>
      </c>
      <c r="G39" s="26">
        <v>154005.31000000008</v>
      </c>
      <c r="H39" s="26">
        <v>193124.43999999997</v>
      </c>
      <c r="I39" s="26">
        <v>201827.3900000001</v>
      </c>
      <c r="J39" s="26">
        <v>161829.70000000001</v>
      </c>
      <c r="K39" s="26">
        <v>150815.30999999974</v>
      </c>
      <c r="L39" s="26">
        <v>141955.05999999985</v>
      </c>
      <c r="M39" s="26">
        <v>153861.86999999994</v>
      </c>
      <c r="N39" s="26">
        <v>147150.81999999998</v>
      </c>
      <c r="O39" s="8">
        <v>148359.29999999973</v>
      </c>
      <c r="P39" s="27">
        <f t="shared" si="18"/>
        <v>8.2125264405577131E-3</v>
      </c>
      <c r="R39" s="122" t="s">
        <v>11</v>
      </c>
      <c r="S39" s="25">
        <v>50334.872000000032</v>
      </c>
      <c r="T39" s="26">
        <v>48986.57900000002</v>
      </c>
      <c r="U39" s="26">
        <v>51362.042000000016</v>
      </c>
      <c r="V39" s="26">
        <v>51289.855999999963</v>
      </c>
      <c r="W39" s="26">
        <v>48284.936000000031</v>
      </c>
      <c r="X39" s="26">
        <v>53105.856999999989</v>
      </c>
      <c r="Y39" s="26">
        <v>59549.020999999986</v>
      </c>
      <c r="Z39" s="26">
        <v>59908.970000000067</v>
      </c>
      <c r="AA39" s="26">
        <v>53697.078000000001</v>
      </c>
      <c r="AB39" s="26">
        <v>48381.740000000013</v>
      </c>
      <c r="AC39" s="26">
        <v>43825.39899999999</v>
      </c>
      <c r="AD39" s="26">
        <v>46964.612000000016</v>
      </c>
      <c r="AE39" s="26">
        <v>46669.291999999994</v>
      </c>
      <c r="AF39" s="8">
        <v>49096.206999999973</v>
      </c>
      <c r="AG39" s="27">
        <f t="shared" si="19"/>
        <v>5.2002395922354672E-2</v>
      </c>
      <c r="AI39" s="167">
        <f t="shared" si="16"/>
        <v>3.2414904621629503</v>
      </c>
      <c r="AJ39" s="142">
        <f t="shared" si="16"/>
        <v>2.5668080317411479</v>
      </c>
      <c r="AK39" s="142">
        <f t="shared" ref="AK39:AT41" si="20">IF(U39="","",(U39/D39)*10)</f>
        <v>3.1227660965473962</v>
      </c>
      <c r="AL39" s="142">
        <f t="shared" si="20"/>
        <v>3.2923693141074821</v>
      </c>
      <c r="AM39" s="142">
        <f t="shared" si="20"/>
        <v>3.4202920027254784</v>
      </c>
      <c r="AN39" s="142">
        <f t="shared" si="20"/>
        <v>3.4483133730908344</v>
      </c>
      <c r="AO39" s="142">
        <f t="shared" si="20"/>
        <v>3.0834533940913951</v>
      </c>
      <c r="AP39" s="142">
        <f t="shared" si="20"/>
        <v>2.9683270442133765</v>
      </c>
      <c r="AQ39" s="142">
        <f t="shared" si="20"/>
        <v>3.3181225695901304</v>
      </c>
      <c r="AR39" s="142">
        <f t="shared" si="20"/>
        <v>3.2080125021789963</v>
      </c>
      <c r="AS39" s="142">
        <f t="shared" si="20"/>
        <v>3.0872727608300847</v>
      </c>
      <c r="AT39" s="142">
        <f t="shared" si="20"/>
        <v>3.0523879633076105</v>
      </c>
      <c r="AU39" s="142">
        <f>IF(AE39="","",(AE39/N39)*10)</f>
        <v>3.1715278243097793</v>
      </c>
      <c r="AV39" s="142">
        <f t="shared" si="16"/>
        <v>3.3092773422360491</v>
      </c>
      <c r="AW39" s="27">
        <f t="shared" si="17"/>
        <v>4.3433173396877967E-2</v>
      </c>
      <c r="AZ39" s="129"/>
    </row>
    <row r="40" spans="1:52" ht="20.100000000000001" customHeight="1" thickBot="1">
      <c r="A40" s="156" t="s">
        <v>12</v>
      </c>
      <c r="B40" s="17">
        <v>149645.83999999991</v>
      </c>
      <c r="C40" s="26">
        <v>159202.30000000008</v>
      </c>
      <c r="D40" s="26">
        <v>203434.65000000014</v>
      </c>
      <c r="E40" s="26">
        <v>108594.94999999985</v>
      </c>
      <c r="F40" s="26">
        <v>106301.55</v>
      </c>
      <c r="G40" s="26">
        <v>116548.94000000003</v>
      </c>
      <c r="H40" s="26">
        <v>113772.80000000005</v>
      </c>
      <c r="I40" s="26">
        <v>147624.20999999967</v>
      </c>
      <c r="J40" s="26">
        <v>117569.23</v>
      </c>
      <c r="K40" s="26">
        <v>123931.32000000007</v>
      </c>
      <c r="L40" s="26">
        <v>108069.5199999999</v>
      </c>
      <c r="M40" s="26">
        <v>116171.73000000004</v>
      </c>
      <c r="N40" s="26">
        <v>109122.84000000007</v>
      </c>
      <c r="O40" s="8">
        <v>89044.910000000033</v>
      </c>
      <c r="P40" s="27">
        <f t="shared" si="18"/>
        <v>-0.18399383667067337</v>
      </c>
      <c r="R40" s="123" t="s">
        <v>12</v>
      </c>
      <c r="S40" s="25">
        <v>35379.044000000002</v>
      </c>
      <c r="T40" s="26">
        <v>37144.067999999992</v>
      </c>
      <c r="U40" s="26">
        <v>37986.12000000001</v>
      </c>
      <c r="V40" s="26">
        <v>33420.183999999987</v>
      </c>
      <c r="W40" s="26">
        <v>33733.983000000022</v>
      </c>
      <c r="X40" s="26">
        <v>36039.897999999965</v>
      </c>
      <c r="Y40" s="26">
        <v>34055.992000000013</v>
      </c>
      <c r="Z40" s="26">
        <v>36034.477999999988</v>
      </c>
      <c r="AA40" s="26">
        <v>35921.741999999998</v>
      </c>
      <c r="AB40" s="26">
        <v>37043.72399999998</v>
      </c>
      <c r="AC40" s="26">
        <v>32897.341999999997</v>
      </c>
      <c r="AD40" s="26">
        <v>33474.04300000002</v>
      </c>
      <c r="AE40" s="26">
        <v>32438.861000000004</v>
      </c>
      <c r="AF40" s="8">
        <v>27017.069999999989</v>
      </c>
      <c r="AG40" s="27">
        <f t="shared" si="19"/>
        <v>-0.1671387598966565</v>
      </c>
      <c r="AI40" s="167">
        <f t="shared" si="16"/>
        <v>2.3641849315690981</v>
      </c>
      <c r="AJ40" s="142">
        <f t="shared" si="16"/>
        <v>2.3331363931299971</v>
      </c>
      <c r="AK40" s="142">
        <f t="shared" si="20"/>
        <v>1.8672394304510065</v>
      </c>
      <c r="AL40" s="142">
        <f t="shared" si="20"/>
        <v>3.0775081161693092</v>
      </c>
      <c r="AM40" s="142">
        <f t="shared" si="20"/>
        <v>3.1734234355002373</v>
      </c>
      <c r="AN40" s="142">
        <f t="shared" si="20"/>
        <v>3.0922544640903604</v>
      </c>
      <c r="AO40" s="142">
        <f t="shared" si="20"/>
        <v>2.9933333802103839</v>
      </c>
      <c r="AP40" s="142">
        <f t="shared" si="20"/>
        <v>2.4409599211403106</v>
      </c>
      <c r="AQ40" s="142">
        <f t="shared" si="20"/>
        <v>3.0553693343062638</v>
      </c>
      <c r="AR40" s="142">
        <f t="shared" si="20"/>
        <v>2.9890526462560034</v>
      </c>
      <c r="AS40" s="142">
        <f t="shared" si="20"/>
        <v>3.0440906927318663</v>
      </c>
      <c r="AT40" s="142">
        <f t="shared" si="20"/>
        <v>2.8814276072156284</v>
      </c>
      <c r="AU40" s="142">
        <f>IF(AE40="","",(AE40/N40)*10)</f>
        <v>2.9726921513406346</v>
      </c>
      <c r="AV40" s="142">
        <f t="shared" si="16"/>
        <v>3.0340948179968938</v>
      </c>
      <c r="AW40" s="27">
        <f t="shared" si="17"/>
        <v>2.0655575327087835E-2</v>
      </c>
      <c r="AZ40" s="129"/>
    </row>
    <row r="41" spans="1:52" ht="20.100000000000001" customHeight="1" thickBot="1">
      <c r="A41" s="206" t="str">
        <f>A19</f>
        <v>jan-dez</v>
      </c>
      <c r="B41" s="148">
        <f>SUM(B29:B40)</f>
        <v>1496959.3399999999</v>
      </c>
      <c r="C41" s="149">
        <f t="shared" ref="C41:O41" si="21">SUM(C29:C40)</f>
        <v>1681832.61</v>
      </c>
      <c r="D41" s="149">
        <f t="shared" si="21"/>
        <v>1866671.5499999996</v>
      </c>
      <c r="E41" s="149">
        <f t="shared" si="21"/>
        <v>1638051.7199999997</v>
      </c>
      <c r="F41" s="149">
        <f t="shared" si="21"/>
        <v>1384490.7399999998</v>
      </c>
      <c r="G41" s="149">
        <f t="shared" si="21"/>
        <v>1402522.0199999996</v>
      </c>
      <c r="H41" s="149">
        <f t="shared" si="21"/>
        <v>1646785.4400000002</v>
      </c>
      <c r="I41" s="149">
        <f t="shared" si="21"/>
        <v>1678629.5899999999</v>
      </c>
      <c r="J41" s="149">
        <f t="shared" si="21"/>
        <v>1681508.8599999999</v>
      </c>
      <c r="K41" s="149">
        <f t="shared" si="21"/>
        <v>1567969.7799999993</v>
      </c>
      <c r="L41" s="149">
        <f t="shared" si="21"/>
        <v>1411747.2599999993</v>
      </c>
      <c r="M41" s="149">
        <f t="shared" si="21"/>
        <v>1508727.3799999997</v>
      </c>
      <c r="N41" s="149">
        <f t="shared" si="21"/>
        <v>1468607.6599999997</v>
      </c>
      <c r="O41" s="172">
        <f t="shared" si="21"/>
        <v>1418285.8299999996</v>
      </c>
      <c r="P41" s="24">
        <f t="shared" si="18"/>
        <v>-3.426499218994955E-2</v>
      </c>
      <c r="R41" s="122"/>
      <c r="S41" s="148">
        <f>SUM(S29:S40)</f>
        <v>386156.65199999994</v>
      </c>
      <c r="T41" s="149">
        <f t="shared" ref="T41:AF41" si="22">SUM(T29:T40)</f>
        <v>390987.57200000004</v>
      </c>
      <c r="U41" s="149">
        <f t="shared" si="22"/>
        <v>406063.09400000004</v>
      </c>
      <c r="V41" s="149">
        <f t="shared" si="22"/>
        <v>407598.05399999983</v>
      </c>
      <c r="W41" s="149">
        <f t="shared" si="22"/>
        <v>406953.16900000011</v>
      </c>
      <c r="X41" s="149">
        <f t="shared" si="22"/>
        <v>421887.39099999977</v>
      </c>
      <c r="Y41" s="149">
        <f t="shared" si="22"/>
        <v>431264.80099999998</v>
      </c>
      <c r="Z41" s="149">
        <f t="shared" si="22"/>
        <v>442364.45199999999</v>
      </c>
      <c r="AA41" s="149">
        <f t="shared" si="22"/>
        <v>454202.09499999997</v>
      </c>
      <c r="AB41" s="149">
        <f t="shared" si="22"/>
        <v>454929.95199999993</v>
      </c>
      <c r="AC41" s="149">
        <f t="shared" si="22"/>
        <v>393954.14199999993</v>
      </c>
      <c r="AD41" s="149">
        <f t="shared" si="22"/>
        <v>429645.89000000013</v>
      </c>
      <c r="AE41" s="149">
        <f t="shared" si="22"/>
        <v>418166.49000000022</v>
      </c>
      <c r="AF41" s="172">
        <f t="shared" si="22"/>
        <v>407934.38399999996</v>
      </c>
      <c r="AG41" s="28">
        <f t="shared" ref="AG41:AG45" si="23">IF(AF41="","",(AF41-AE41)/AE41)</f>
        <v>-2.4468976459592104E-2</v>
      </c>
      <c r="AI41" s="166">
        <f t="shared" si="16"/>
        <v>2.5796068181785081</v>
      </c>
      <c r="AJ41" s="151">
        <f t="shared" si="16"/>
        <v>2.3247710246265236</v>
      </c>
      <c r="AK41" s="151">
        <f t="shared" si="20"/>
        <v>2.1753323127467183</v>
      </c>
      <c r="AL41" s="151">
        <f t="shared" si="20"/>
        <v>2.4883100394412452</v>
      </c>
      <c r="AM41" s="151">
        <f t="shared" si="20"/>
        <v>2.9393708259832794</v>
      </c>
      <c r="AN41" s="151">
        <f t="shared" si="20"/>
        <v>3.0080625115604236</v>
      </c>
      <c r="AO41" s="151">
        <f t="shared" si="20"/>
        <v>2.618828115215786</v>
      </c>
      <c r="AP41" s="151">
        <f t="shared" si="20"/>
        <v>2.6352713822946496</v>
      </c>
      <c r="AQ41" s="151">
        <f t="shared" si="20"/>
        <v>2.7011579052875168</v>
      </c>
      <c r="AR41" s="151">
        <f t="shared" si="20"/>
        <v>2.9013948980572835</v>
      </c>
      <c r="AS41" s="151">
        <f t="shared" si="20"/>
        <v>2.7905429899683325</v>
      </c>
      <c r="AT41" s="151">
        <f t="shared" si="20"/>
        <v>2.8477370775891946</v>
      </c>
      <c r="AU41" s="151">
        <f>IF(AE41="","",(AE41/N41)*10)</f>
        <v>2.8473669407389601</v>
      </c>
      <c r="AV41" s="151">
        <f>IF(AF41="","",(AF41/O41)*10)</f>
        <v>2.8762494510715095</v>
      </c>
      <c r="AW41" s="24">
        <f t="shared" si="17"/>
        <v>1.0143585612135294E-2</v>
      </c>
      <c r="AZ41" s="129"/>
    </row>
    <row r="42" spans="1:52" ht="20.100000000000001" customHeight="1">
      <c r="A42" s="156" t="s">
        <v>14</v>
      </c>
      <c r="B42" s="17">
        <f>SUM(B29:B31)</f>
        <v>337442.86</v>
      </c>
      <c r="C42" s="26">
        <f>SUM(C29:C31)</f>
        <v>332800.42999999988</v>
      </c>
      <c r="D42" s="26">
        <f>SUM(D29:D31)</f>
        <v>434832.52999999991</v>
      </c>
      <c r="E42" s="26">
        <f t="shared" ref="E42:O42" si="24">SUM(E29:E31)</f>
        <v>397992.19999999995</v>
      </c>
      <c r="F42" s="26">
        <f t="shared" si="24"/>
        <v>320914.02999999997</v>
      </c>
      <c r="G42" s="26">
        <f t="shared" si="24"/>
        <v>319240.09999999998</v>
      </c>
      <c r="H42" s="26">
        <f t="shared" si="24"/>
        <v>375788.15999999986</v>
      </c>
      <c r="I42" s="26">
        <f t="shared" si="24"/>
        <v>329821.17</v>
      </c>
      <c r="J42" s="26">
        <f t="shared" si="24"/>
        <v>409296.98</v>
      </c>
      <c r="K42" s="26">
        <f t="shared" si="24"/>
        <v>362582.60999999987</v>
      </c>
      <c r="L42" s="26">
        <f t="shared" si="24"/>
        <v>323969.94999999995</v>
      </c>
      <c r="M42" s="26">
        <f t="shared" si="24"/>
        <v>371518.00999999989</v>
      </c>
      <c r="N42" s="26">
        <f t="shared" si="24"/>
        <v>343792.48999999976</v>
      </c>
      <c r="O42" s="26">
        <f t="shared" si="24"/>
        <v>345176.80999999982</v>
      </c>
      <c r="P42" s="24">
        <f t="shared" si="18"/>
        <v>4.0266150083734121E-3</v>
      </c>
      <c r="R42" s="124" t="s">
        <v>14</v>
      </c>
      <c r="S42" s="25">
        <f>SUM(S29:S31)</f>
        <v>82216.569999999963</v>
      </c>
      <c r="T42" s="26">
        <f>SUM(T29:T31)</f>
        <v>78766.856</v>
      </c>
      <c r="U42" s="26">
        <f>SUM(U29:U31)</f>
        <v>86315.356999999989</v>
      </c>
      <c r="V42" s="26">
        <f t="shared" ref="V42:AF42" si="25">SUM(V29:V31)</f>
        <v>84446.709999999992</v>
      </c>
      <c r="W42" s="26">
        <f t="shared" si="25"/>
        <v>88812.746000000028</v>
      </c>
      <c r="X42" s="26">
        <f t="shared" si="25"/>
        <v>88470.203999999969</v>
      </c>
      <c r="Y42" s="26">
        <f t="shared" si="25"/>
        <v>91011.791000000027</v>
      </c>
      <c r="Z42" s="26">
        <f t="shared" si="25"/>
        <v>89366.013999999952</v>
      </c>
      <c r="AA42" s="26">
        <f t="shared" si="25"/>
        <v>99643.168000000005</v>
      </c>
      <c r="AB42" s="26">
        <f t="shared" si="25"/>
        <v>99340.117999999988</v>
      </c>
      <c r="AC42" s="26">
        <f t="shared" si="25"/>
        <v>86053.720000000016</v>
      </c>
      <c r="AD42" s="26">
        <f t="shared" si="25"/>
        <v>101509.05600000001</v>
      </c>
      <c r="AE42" s="26">
        <f t="shared" si="25"/>
        <v>96896.077000000048</v>
      </c>
      <c r="AF42" s="26">
        <f t="shared" si="25"/>
        <v>95340.730000000054</v>
      </c>
      <c r="AG42" s="27">
        <f t="shared" si="23"/>
        <v>-1.6051702485333781E-2</v>
      </c>
      <c r="AI42" s="205">
        <f t="shared" si="16"/>
        <v>2.4364590200545351</v>
      </c>
      <c r="AJ42" s="152">
        <f t="shared" si="16"/>
        <v>2.3667894900255999</v>
      </c>
      <c r="AK42" s="152">
        <f t="shared" si="16"/>
        <v>1.9850252923809542</v>
      </c>
      <c r="AL42" s="152">
        <f t="shared" si="16"/>
        <v>2.1218182165379122</v>
      </c>
      <c r="AM42" s="152">
        <f t="shared" si="16"/>
        <v>2.7674934000236773</v>
      </c>
      <c r="AN42" s="152">
        <f t="shared" si="16"/>
        <v>2.7712747865947911</v>
      </c>
      <c r="AO42" s="152">
        <f t="shared" si="16"/>
        <v>2.4218908599994227</v>
      </c>
      <c r="AP42" s="152">
        <f t="shared" si="16"/>
        <v>2.7095293488892769</v>
      </c>
      <c r="AQ42" s="152">
        <f t="shared" si="16"/>
        <v>2.4344955587016552</v>
      </c>
      <c r="AR42" s="152">
        <f t="shared" si="16"/>
        <v>2.7397926778672597</v>
      </c>
      <c r="AS42" s="152">
        <f t="shared" si="16"/>
        <v>2.6562253690504329</v>
      </c>
      <c r="AT42" s="152">
        <f t="shared" si="16"/>
        <v>2.7322782009948869</v>
      </c>
      <c r="AU42" s="152">
        <f t="shared" si="16"/>
        <v>2.8184465867768118</v>
      </c>
      <c r="AV42" s="152">
        <f t="shared" si="16"/>
        <v>2.7620838723203942</v>
      </c>
      <c r="AW42" s="24">
        <f t="shared" si="17"/>
        <v>-1.9997794075946731E-2</v>
      </c>
      <c r="AZ42" s="129"/>
    </row>
    <row r="43" spans="1:52" ht="20.100000000000001" customHeight="1">
      <c r="A43" s="156" t="s">
        <v>15</v>
      </c>
      <c r="B43" s="17">
        <f>SUM(B32:B34)</f>
        <v>382397.61999999994</v>
      </c>
      <c r="C43" s="26">
        <f>SUM(C32:C34)</f>
        <v>466419.70999999996</v>
      </c>
      <c r="D43" s="26">
        <f>SUM(D32:D34)</f>
        <v>416251.13000000024</v>
      </c>
      <c r="E43" s="26">
        <f t="shared" ref="E43:N43" si="26">SUM(E32:E34)</f>
        <v>452362.07000000007</v>
      </c>
      <c r="F43" s="26">
        <f t="shared" si="26"/>
        <v>346745.78999999992</v>
      </c>
      <c r="G43" s="26">
        <f t="shared" si="26"/>
        <v>356512.32999999996</v>
      </c>
      <c r="H43" s="26">
        <f t="shared" si="26"/>
        <v>427716.65999999992</v>
      </c>
      <c r="I43" s="26">
        <f t="shared" si="26"/>
        <v>426590.23</v>
      </c>
      <c r="J43" s="26">
        <f t="shared" si="26"/>
        <v>454858.03</v>
      </c>
      <c r="K43" s="26">
        <f t="shared" si="26"/>
        <v>390784.71999999991</v>
      </c>
      <c r="L43" s="26">
        <f t="shared" si="26"/>
        <v>348578.50999999989</v>
      </c>
      <c r="M43" s="26">
        <f t="shared" si="26"/>
        <v>402799.82999999984</v>
      </c>
      <c r="N43" s="26">
        <f t="shared" si="26"/>
        <v>382135.83999999968</v>
      </c>
      <c r="O43" s="26">
        <f>IF(O34="","",SUM(O32:O34))</f>
        <v>370083.47000000009</v>
      </c>
      <c r="P43" s="27">
        <f t="shared" si="18"/>
        <v>-3.1539491297125119E-2</v>
      </c>
      <c r="R43" s="122" t="s">
        <v>15</v>
      </c>
      <c r="S43" s="25">
        <f>SUM(S32:S34)</f>
        <v>86998.260999999969</v>
      </c>
      <c r="T43" s="26">
        <f>SUM(T32:T34)</f>
        <v>91054.148000000016</v>
      </c>
      <c r="U43" s="26">
        <f>SUM(U32:U34)</f>
        <v>86989.97</v>
      </c>
      <c r="V43" s="26">
        <f t="shared" ref="V43:AE43" si="27">SUM(V32:V34)</f>
        <v>94857.412999999986</v>
      </c>
      <c r="W43" s="26">
        <f t="shared" si="27"/>
        <v>91989.164000000033</v>
      </c>
      <c r="X43" s="26">
        <f t="shared" si="27"/>
        <v>97881.056000000011</v>
      </c>
      <c r="Y43" s="26">
        <f t="shared" si="27"/>
        <v>97771.116999999969</v>
      </c>
      <c r="Z43" s="26">
        <f t="shared" si="27"/>
        <v>103996.73799999995</v>
      </c>
      <c r="AA43" s="26">
        <f t="shared" si="27"/>
        <v>107258.03199999998</v>
      </c>
      <c r="AB43" s="26">
        <f t="shared" si="27"/>
        <v>100592.079</v>
      </c>
      <c r="AC43" s="26">
        <f t="shared" si="27"/>
        <v>90380.885999999999</v>
      </c>
      <c r="AD43" s="26">
        <f t="shared" si="27"/>
        <v>108425.69100000005</v>
      </c>
      <c r="AE43" s="26">
        <f t="shared" si="27"/>
        <v>101593.97400000006</v>
      </c>
      <c r="AF43" s="26">
        <f>IF(AF34="","",SUM(AF32:AF34))</f>
        <v>99725.883000000031</v>
      </c>
      <c r="AG43" s="27">
        <f t="shared" si="23"/>
        <v>-1.8387813040958791E-2</v>
      </c>
      <c r="AI43" s="167">
        <f t="shared" si="16"/>
        <v>2.2750732862824821</v>
      </c>
      <c r="AJ43" s="142">
        <f t="shared" si="16"/>
        <v>1.9521934010893327</v>
      </c>
      <c r="AK43" s="142">
        <f t="shared" si="16"/>
        <v>2.0898434558003469</v>
      </c>
      <c r="AL43" s="142">
        <f t="shared" si="16"/>
        <v>2.0969356029341712</v>
      </c>
      <c r="AM43" s="142">
        <f t="shared" si="16"/>
        <v>2.6529280715996597</v>
      </c>
      <c r="AN43" s="142">
        <f t="shared" si="16"/>
        <v>2.7455167118623924</v>
      </c>
      <c r="AO43" s="142">
        <f t="shared" si="16"/>
        <v>2.2858851698692302</v>
      </c>
      <c r="AP43" s="142">
        <f t="shared" si="16"/>
        <v>2.4378602857360319</v>
      </c>
      <c r="AQ43" s="142">
        <f t="shared" si="16"/>
        <v>2.3580551496474618</v>
      </c>
      <c r="AR43" s="142">
        <f t="shared" si="16"/>
        <v>2.5741047142273121</v>
      </c>
      <c r="AS43" s="142">
        <f t="shared" si="16"/>
        <v>2.5928415954270969</v>
      </c>
      <c r="AT43" s="142">
        <f t="shared" si="16"/>
        <v>2.6918008133220934</v>
      </c>
      <c r="AU43" s="142">
        <f t="shared" si="16"/>
        <v>2.6585827176011585</v>
      </c>
      <c r="AV43" s="142">
        <f t="shared" si="16"/>
        <v>2.6946862284878597</v>
      </c>
      <c r="AW43" s="27">
        <f t="shared" si="17"/>
        <v>1.3579984044761033E-2</v>
      </c>
      <c r="AZ43" s="129"/>
    </row>
    <row r="44" spans="1:52" ht="20.100000000000001" customHeight="1">
      <c r="A44" s="156" t="s">
        <v>16</v>
      </c>
      <c r="B44" s="17">
        <f>SUM(B35:B37)</f>
        <v>350097.77999999997</v>
      </c>
      <c r="C44" s="26">
        <f>SUM(C35:C37)</f>
        <v>402574.6700000001</v>
      </c>
      <c r="D44" s="26">
        <f>SUM(D35:D37)</f>
        <v>433753.65999999992</v>
      </c>
      <c r="E44" s="26">
        <f t="shared" ref="E44:N44" si="28">SUM(E35:E37)</f>
        <v>380039.47999999986</v>
      </c>
      <c r="F44" s="26">
        <f t="shared" si="28"/>
        <v>326934.71000000002</v>
      </c>
      <c r="G44" s="26">
        <f t="shared" si="28"/>
        <v>312275.05999999988</v>
      </c>
      <c r="H44" s="26">
        <f t="shared" si="28"/>
        <v>397927.66000000009</v>
      </c>
      <c r="I44" s="26">
        <f t="shared" si="28"/>
        <v>401306.53999999992</v>
      </c>
      <c r="J44" s="26">
        <f t="shared" si="28"/>
        <v>370175.25</v>
      </c>
      <c r="K44" s="26">
        <f t="shared" si="28"/>
        <v>378308.29999999981</v>
      </c>
      <c r="L44" s="26">
        <f t="shared" si="28"/>
        <v>363918.54</v>
      </c>
      <c r="M44" s="26">
        <f t="shared" si="28"/>
        <v>337143.84999999986</v>
      </c>
      <c r="N44" s="26">
        <f t="shared" si="28"/>
        <v>356836.42999999993</v>
      </c>
      <c r="O44" s="26">
        <f>IF(O37="","",SUM(O35:O37))</f>
        <v>337972.28999999986</v>
      </c>
      <c r="P44" s="27">
        <f t="shared" si="18"/>
        <v>-5.286494991556797E-2</v>
      </c>
      <c r="R44" s="122" t="s">
        <v>16</v>
      </c>
      <c r="S44" s="25">
        <f>SUM(S35:S37)</f>
        <v>91499.962999999989</v>
      </c>
      <c r="T44" s="26">
        <f>SUM(T35:T37)</f>
        <v>94301.094000000012</v>
      </c>
      <c r="U44" s="26">
        <f>SUM(U35:U37)</f>
        <v>95143.493000000002</v>
      </c>
      <c r="V44" s="26">
        <f t="shared" ref="V44:AE44" si="29">SUM(V35:V37)</f>
        <v>95010.713999999993</v>
      </c>
      <c r="W44" s="26">
        <f t="shared" si="29"/>
        <v>96933.330000000016</v>
      </c>
      <c r="X44" s="26">
        <f t="shared" si="29"/>
        <v>97029.099999999919</v>
      </c>
      <c r="Y44" s="26">
        <f t="shared" si="29"/>
        <v>103464.25199999993</v>
      </c>
      <c r="Z44" s="26">
        <f t="shared" si="29"/>
        <v>101256.62400000007</v>
      </c>
      <c r="AA44" s="26">
        <f t="shared" si="29"/>
        <v>103099.24100000001</v>
      </c>
      <c r="AB44" s="26">
        <f t="shared" si="29"/>
        <v>114633.18400000001</v>
      </c>
      <c r="AC44" s="26">
        <f t="shared" si="29"/>
        <v>101186.17999999993</v>
      </c>
      <c r="AD44" s="26">
        <f t="shared" si="29"/>
        <v>99045.043999999994</v>
      </c>
      <c r="AE44" s="26">
        <f t="shared" si="29"/>
        <v>99499.376000000018</v>
      </c>
      <c r="AF44" s="26">
        <f>IF(AF37="","",SUM(AF35:AF37))</f>
        <v>95444.193999999959</v>
      </c>
      <c r="AG44" s="27">
        <f t="shared" si="23"/>
        <v>-4.0755853584449192E-2</v>
      </c>
      <c r="AI44" s="167">
        <f t="shared" si="16"/>
        <v>2.613554504687233</v>
      </c>
      <c r="AJ44" s="142">
        <f t="shared" si="16"/>
        <v>2.3424497621770386</v>
      </c>
      <c r="AK44" s="142">
        <f t="shared" si="16"/>
        <v>2.1934914163029777</v>
      </c>
      <c r="AL44" s="142">
        <f t="shared" si="16"/>
        <v>2.5000222082189993</v>
      </c>
      <c r="AM44" s="142">
        <f t="shared" si="16"/>
        <v>2.9649140037776966</v>
      </c>
      <c r="AN44" s="142">
        <f t="shared" si="16"/>
        <v>3.1071677642140223</v>
      </c>
      <c r="AO44" s="142">
        <f t="shared" si="16"/>
        <v>2.6000769084511473</v>
      </c>
      <c r="AP44" s="142">
        <f t="shared" si="16"/>
        <v>2.5231740305054604</v>
      </c>
      <c r="AQ44" s="142">
        <f t="shared" si="16"/>
        <v>2.7851467919586739</v>
      </c>
      <c r="AR44" s="142">
        <f t="shared" si="16"/>
        <v>3.0301524973150222</v>
      </c>
      <c r="AS44" s="142">
        <f t="shared" si="16"/>
        <v>2.780462352921067</v>
      </c>
      <c r="AT44" s="142">
        <f t="shared" si="16"/>
        <v>2.9377680773355359</v>
      </c>
      <c r="AU44" s="142">
        <f t="shared" si="16"/>
        <v>2.7883749425472066</v>
      </c>
      <c r="AV44" s="142">
        <f t="shared" si="16"/>
        <v>2.8240242417507067</v>
      </c>
      <c r="AW44" s="27">
        <f t="shared" si="17"/>
        <v>1.278497330453488E-2</v>
      </c>
      <c r="AZ44" s="129"/>
    </row>
    <row r="45" spans="1:52" ht="20.100000000000001" customHeight="1" thickBot="1">
      <c r="A45" s="158" t="s">
        <v>17</v>
      </c>
      <c r="B45" s="40">
        <f>SUM(B38:B40)</f>
        <v>427021.0799999999</v>
      </c>
      <c r="C45" s="30">
        <f>SUM(C38:C40)</f>
        <v>480037.80000000005</v>
      </c>
      <c r="D45" s="30">
        <f>IF(D40="","",SUM(D38:D40))</f>
        <v>581834.22999999986</v>
      </c>
      <c r="E45" s="30">
        <f t="shared" ref="E45:N45" si="30">IF(E40="","",SUM(E38:E40))</f>
        <v>407657.96999999974</v>
      </c>
      <c r="F45" s="30">
        <f t="shared" si="30"/>
        <v>389896.20999999979</v>
      </c>
      <c r="G45" s="30">
        <f t="shared" si="30"/>
        <v>414494.53</v>
      </c>
      <c r="H45" s="30">
        <f t="shared" si="30"/>
        <v>445352.96000000014</v>
      </c>
      <c r="I45" s="30">
        <f t="shared" si="30"/>
        <v>520911.64999999973</v>
      </c>
      <c r="J45" s="30">
        <f t="shared" si="30"/>
        <v>447178.6</v>
      </c>
      <c r="K45" s="30">
        <f t="shared" si="30"/>
        <v>436294.14999999967</v>
      </c>
      <c r="L45" s="30">
        <f t="shared" si="30"/>
        <v>375280.25999999972</v>
      </c>
      <c r="M45" s="30">
        <f t="shared" si="30"/>
        <v>397265.69</v>
      </c>
      <c r="N45" s="30">
        <f t="shared" si="30"/>
        <v>385842.90000000014</v>
      </c>
      <c r="O45" s="30">
        <f>IF(O40="","",SUM(O38:O40))</f>
        <v>365053.25999999966</v>
      </c>
      <c r="P45" s="31">
        <f t="shared" si="18"/>
        <v>-5.388110031310793E-2</v>
      </c>
      <c r="R45" s="123" t="s">
        <v>17</v>
      </c>
      <c r="S45" s="29">
        <f>SUM(S38:S40)</f>
        <v>125441.85800000001</v>
      </c>
      <c r="T45" s="30">
        <f>SUM(T38:T40)</f>
        <v>126865.47399999999</v>
      </c>
      <c r="U45" s="30">
        <f>IF(U40="","",SUM(U38:U40))</f>
        <v>137614.27400000003</v>
      </c>
      <c r="V45" s="30">
        <f t="shared" ref="V45:AE45" si="31">IF(V40="","",SUM(V38:V40))</f>
        <v>133283.21699999986</v>
      </c>
      <c r="W45" s="30">
        <f t="shared" si="31"/>
        <v>129217.92900000005</v>
      </c>
      <c r="X45" s="30">
        <f t="shared" si="31"/>
        <v>138507.0309999999</v>
      </c>
      <c r="Y45" s="30">
        <f t="shared" si="31"/>
        <v>139017.64100000003</v>
      </c>
      <c r="Z45" s="30">
        <f t="shared" si="31"/>
        <v>147745.076</v>
      </c>
      <c r="AA45" s="30">
        <f t="shared" si="31"/>
        <v>144201.65400000001</v>
      </c>
      <c r="AB45" s="30">
        <f t="shared" si="31"/>
        <v>140364.57099999997</v>
      </c>
      <c r="AC45" s="30">
        <f t="shared" si="31"/>
        <v>116333.356</v>
      </c>
      <c r="AD45" s="30">
        <f t="shared" si="31"/>
        <v>120666.09900000007</v>
      </c>
      <c r="AE45" s="30">
        <f t="shared" si="31"/>
        <v>120177.06300000002</v>
      </c>
      <c r="AF45" s="30">
        <f>IF(AF40="","",SUM(AF38:AF40))</f>
        <v>117423.57699999992</v>
      </c>
      <c r="AG45" s="31">
        <f t="shared" si="23"/>
        <v>-2.2911909571297358E-2</v>
      </c>
      <c r="AI45" s="173">
        <f t="shared" ref="AI45:AJ45" si="32">(S45/B45)*10</f>
        <v>2.9376034082439215</v>
      </c>
      <c r="AJ45" s="145">
        <f t="shared" si="32"/>
        <v>2.642822586054681</v>
      </c>
      <c r="AK45" s="145">
        <f t="shared" ref="AK45:AT45" si="33">IF(U40="","",(U45/D45)*10)</f>
        <v>2.3651800960558829</v>
      </c>
      <c r="AL45" s="145">
        <f t="shared" si="33"/>
        <v>3.2694863539648189</v>
      </c>
      <c r="AM45" s="145">
        <f t="shared" si="33"/>
        <v>3.3141622228130947</v>
      </c>
      <c r="AN45" s="145">
        <f t="shared" si="33"/>
        <v>3.3415888745262787</v>
      </c>
      <c r="AO45" s="145">
        <f t="shared" si="33"/>
        <v>3.1215160442629593</v>
      </c>
      <c r="AP45" s="145">
        <f t="shared" si="33"/>
        <v>2.8362789736032989</v>
      </c>
      <c r="AQ45" s="145">
        <f t="shared" si="33"/>
        <v>3.2246993483140747</v>
      </c>
      <c r="AR45" s="145">
        <f t="shared" si="33"/>
        <v>3.2172003910664415</v>
      </c>
      <c r="AS45" s="145">
        <f t="shared" si="33"/>
        <v>3.0999060808580792</v>
      </c>
      <c r="AT45" s="145">
        <f t="shared" si="33"/>
        <v>3.0374155643795984</v>
      </c>
      <c r="AU45" s="145">
        <f>IF(AE40="","",(AE45/N45)*10)</f>
        <v>3.1146630662375796</v>
      </c>
      <c r="AV45" s="145">
        <f t="shared" ref="AV45" si="34">(AF45/O45)*10</f>
        <v>3.2166149399679385</v>
      </c>
      <c r="AW45" s="31">
        <f t="shared" si="17"/>
        <v>3.273287400987282E-2</v>
      </c>
      <c r="AZ45" s="129"/>
    </row>
    <row r="46" spans="1:5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Z46" s="129"/>
    </row>
    <row r="47" spans="1:52" ht="15.75" thickBot="1">
      <c r="P47" s="125" t="s">
        <v>18</v>
      </c>
      <c r="AG47" s="198">
        <v>1000</v>
      </c>
      <c r="AW47" s="198" t="s">
        <v>51</v>
      </c>
      <c r="AZ47" s="129"/>
    </row>
    <row r="48" spans="1:52" ht="20.100000000000001" customHeight="1">
      <c r="A48" s="481" t="s">
        <v>28</v>
      </c>
      <c r="B48" s="483" t="s">
        <v>13</v>
      </c>
      <c r="C48" s="477"/>
      <c r="D48" s="477"/>
      <c r="E48" s="477"/>
      <c r="F48" s="477"/>
      <c r="G48" s="477"/>
      <c r="H48" s="477"/>
      <c r="I48" s="477"/>
      <c r="J48" s="477"/>
      <c r="K48" s="477"/>
      <c r="L48" s="477"/>
      <c r="M48" s="477"/>
      <c r="N48" s="477"/>
      <c r="O48" s="478"/>
      <c r="P48" s="479" t="s">
        <v>181</v>
      </c>
      <c r="R48" s="484" t="s">
        <v>20</v>
      </c>
      <c r="S48" s="476" t="s">
        <v>13</v>
      </c>
      <c r="T48" s="477"/>
      <c r="U48" s="477"/>
      <c r="V48" s="477"/>
      <c r="W48" s="477"/>
      <c r="X48" s="477"/>
      <c r="Y48" s="477"/>
      <c r="Z48" s="477"/>
      <c r="AA48" s="477"/>
      <c r="AB48" s="477"/>
      <c r="AC48" s="477"/>
      <c r="AD48" s="477"/>
      <c r="AE48" s="477"/>
      <c r="AF48" s="478"/>
      <c r="AG48" s="479" t="s">
        <v>181</v>
      </c>
      <c r="AI48" s="476" t="s">
        <v>13</v>
      </c>
      <c r="AJ48" s="477"/>
      <c r="AK48" s="477"/>
      <c r="AL48" s="477"/>
      <c r="AM48" s="477"/>
      <c r="AN48" s="477"/>
      <c r="AO48" s="477"/>
      <c r="AP48" s="477"/>
      <c r="AQ48" s="477"/>
      <c r="AR48" s="477"/>
      <c r="AS48" s="477"/>
      <c r="AT48" s="477"/>
      <c r="AU48" s="477"/>
      <c r="AV48" s="478"/>
      <c r="AW48" s="479" t="str">
        <f>AG48</f>
        <v>D       2023/2022</v>
      </c>
      <c r="AZ48" s="129"/>
    </row>
    <row r="49" spans="1:52" ht="20.100000000000001" customHeight="1" thickBot="1">
      <c r="A49" s="482"/>
      <c r="B49" s="130">
        <v>2010</v>
      </c>
      <c r="C49" s="20">
        <v>2011</v>
      </c>
      <c r="D49" s="20">
        <v>2012</v>
      </c>
      <c r="E49" s="20">
        <v>2013</v>
      </c>
      <c r="F49" s="20">
        <v>2014</v>
      </c>
      <c r="G49" s="20">
        <v>2015</v>
      </c>
      <c r="H49" s="20">
        <v>2016</v>
      </c>
      <c r="I49" s="20">
        <v>2017</v>
      </c>
      <c r="J49" s="20">
        <v>2018</v>
      </c>
      <c r="K49" s="170">
        <v>2019</v>
      </c>
      <c r="L49" s="170">
        <v>2020</v>
      </c>
      <c r="M49" s="170">
        <v>2021</v>
      </c>
      <c r="N49" s="170">
        <v>2022</v>
      </c>
      <c r="O49" s="21">
        <v>2023</v>
      </c>
      <c r="P49" s="480"/>
      <c r="R49" s="485"/>
      <c r="S49" s="134">
        <v>2010</v>
      </c>
      <c r="T49" s="20">
        <v>2011</v>
      </c>
      <c r="U49" s="20">
        <v>2012</v>
      </c>
      <c r="V49" s="20">
        <v>2013</v>
      </c>
      <c r="W49" s="20">
        <v>2014</v>
      </c>
      <c r="X49" s="20">
        <v>2015</v>
      </c>
      <c r="Y49" s="20">
        <v>2016</v>
      </c>
      <c r="Z49" s="20">
        <v>2017</v>
      </c>
      <c r="AA49" s="20">
        <v>2018</v>
      </c>
      <c r="AB49" s="20">
        <v>2019</v>
      </c>
      <c r="AC49" s="20">
        <v>2020</v>
      </c>
      <c r="AD49" s="20">
        <v>2021</v>
      </c>
      <c r="AE49" s="20">
        <v>2022</v>
      </c>
      <c r="AF49" s="21">
        <v>2023</v>
      </c>
      <c r="AG49" s="480"/>
      <c r="AI49" s="134">
        <v>2010</v>
      </c>
      <c r="AJ49" s="20">
        <v>2011</v>
      </c>
      <c r="AK49" s="20">
        <v>2012</v>
      </c>
      <c r="AL49" s="20">
        <v>2013</v>
      </c>
      <c r="AM49" s="20">
        <v>2014</v>
      </c>
      <c r="AN49" s="20">
        <v>2015</v>
      </c>
      <c r="AO49" s="20">
        <v>2017</v>
      </c>
      <c r="AP49" s="20">
        <v>2017</v>
      </c>
      <c r="AQ49" s="20">
        <v>2018</v>
      </c>
      <c r="AR49" s="20">
        <v>2019</v>
      </c>
      <c r="AS49" s="20">
        <v>2020</v>
      </c>
      <c r="AT49" s="20">
        <v>2021</v>
      </c>
      <c r="AU49" s="20">
        <v>2022</v>
      </c>
      <c r="AV49" s="21">
        <v>2023</v>
      </c>
      <c r="AW49" s="480"/>
      <c r="AZ49" s="129"/>
    </row>
    <row r="50" spans="1:52" ht="3" customHeight="1" thickBot="1">
      <c r="A50" s="200" t="s">
        <v>62</v>
      </c>
      <c r="B50" s="199"/>
      <c r="C50" s="199"/>
      <c r="D50" s="199"/>
      <c r="E50" s="199"/>
      <c r="F50" s="199"/>
      <c r="G50" s="199"/>
      <c r="H50" s="199"/>
      <c r="I50" s="199"/>
      <c r="J50" s="207"/>
      <c r="K50" s="199"/>
      <c r="L50" s="199"/>
      <c r="M50" s="199"/>
      <c r="N50" s="199"/>
      <c r="O50" s="199"/>
      <c r="P50" s="201"/>
      <c r="R50" s="200"/>
      <c r="S50" s="202">
        <v>2010</v>
      </c>
      <c r="T50" s="202">
        <v>2011</v>
      </c>
      <c r="U50" s="202">
        <v>2012</v>
      </c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3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1"/>
      <c r="AZ50" s="129"/>
    </row>
    <row r="51" spans="1:52" ht="20.100000000000001" customHeight="1">
      <c r="A51" s="153" t="s">
        <v>1</v>
      </c>
      <c r="B51" s="136">
        <v>77038.130000000048</v>
      </c>
      <c r="C51" s="23">
        <v>75617.27</v>
      </c>
      <c r="D51" s="23">
        <v>113844.10000000002</v>
      </c>
      <c r="E51" s="23">
        <v>93610.949999999983</v>
      </c>
      <c r="F51" s="23">
        <v>94388.039999999921</v>
      </c>
      <c r="G51" s="23">
        <v>91436.9399999999</v>
      </c>
      <c r="H51" s="23">
        <v>70145.979999999967</v>
      </c>
      <c r="I51" s="23">
        <v>96670.400000000038</v>
      </c>
      <c r="J51" s="23">
        <v>86690.71</v>
      </c>
      <c r="K51" s="171">
        <v>102746.46999999988</v>
      </c>
      <c r="L51" s="171">
        <v>136996.50000000012</v>
      </c>
      <c r="M51" s="171">
        <v>121646.6599999999</v>
      </c>
      <c r="N51" s="171">
        <v>128442.5299999998</v>
      </c>
      <c r="O51" s="154">
        <v>136132.38999999993</v>
      </c>
      <c r="P51" s="24">
        <f>IF(O51="","",(O51-N51)/N51)</f>
        <v>5.9870044602828548E-2</v>
      </c>
      <c r="R51" s="122" t="s">
        <v>1</v>
      </c>
      <c r="S51" s="136">
        <v>14178.058999999999</v>
      </c>
      <c r="T51" s="23">
        <v>16344.844999999999</v>
      </c>
      <c r="U51" s="23">
        <v>18481.169000000002</v>
      </c>
      <c r="V51" s="23">
        <v>20000.632999999987</v>
      </c>
      <c r="W51" s="23">
        <v>18045.733999999989</v>
      </c>
      <c r="X51" s="23">
        <v>19063.57499999999</v>
      </c>
      <c r="Y51" s="23">
        <v>17884.870999999992</v>
      </c>
      <c r="Z51" s="23">
        <v>22256.164000000001</v>
      </c>
      <c r="AA51" s="23">
        <v>22751.996999999999</v>
      </c>
      <c r="AB51" s="23">
        <v>25859.545000000013</v>
      </c>
      <c r="AC51" s="23">
        <v>35304.031000000017</v>
      </c>
      <c r="AD51" s="23">
        <v>29875.058000000012</v>
      </c>
      <c r="AE51" s="23">
        <v>35625.285999999978</v>
      </c>
      <c r="AF51" s="154">
        <v>34983.273000000016</v>
      </c>
      <c r="AG51" s="24">
        <f>(AF51-AE51)/AE51</f>
        <v>-1.8021272867815376E-2</v>
      </c>
      <c r="AI51" s="205">
        <f t="shared" ref="AI51:AV66" si="35">(S51/B51)*10</f>
        <v>1.8403950095881081</v>
      </c>
      <c r="AJ51" s="152">
        <f t="shared" si="35"/>
        <v>2.1615227579625658</v>
      </c>
      <c r="AK51" s="152">
        <f t="shared" si="35"/>
        <v>1.6233752122420044</v>
      </c>
      <c r="AL51" s="152">
        <f t="shared" si="35"/>
        <v>2.1365698136809841</v>
      </c>
      <c r="AM51" s="152">
        <f t="shared" si="35"/>
        <v>1.9118665881821473</v>
      </c>
      <c r="AN51" s="152">
        <f t="shared" si="35"/>
        <v>2.084887683249244</v>
      </c>
      <c r="AO51" s="152">
        <f t="shared" si="35"/>
        <v>2.5496644283820684</v>
      </c>
      <c r="AP51" s="152">
        <f t="shared" si="35"/>
        <v>2.3022728777371348</v>
      </c>
      <c r="AQ51" s="152">
        <f t="shared" si="35"/>
        <v>2.6245023255663726</v>
      </c>
      <c r="AR51" s="152">
        <f t="shared" si="35"/>
        <v>2.5168305052232003</v>
      </c>
      <c r="AS51" s="152">
        <f t="shared" si="35"/>
        <v>2.5770024051709339</v>
      </c>
      <c r="AT51" s="152">
        <f t="shared" si="35"/>
        <v>2.4558880613738214</v>
      </c>
      <c r="AU51" s="152">
        <f>(AE51/N51)*10</f>
        <v>2.7736362714125953</v>
      </c>
      <c r="AV51" s="152">
        <f>(AF51/O51)*10</f>
        <v>2.5697979004115061</v>
      </c>
      <c r="AW51" s="24">
        <f t="shared" ref="AW51:AW55" si="36">IF(AV51="","",(AV51-AU51)/AU51)</f>
        <v>-7.3491384974308682E-2</v>
      </c>
      <c r="AZ51" s="129"/>
    </row>
    <row r="52" spans="1:52" ht="20.100000000000001" customHeight="1">
      <c r="A52" s="156" t="s">
        <v>2</v>
      </c>
      <c r="B52" s="17">
        <v>72819.339999999982</v>
      </c>
      <c r="C52" s="26">
        <v>87274.840000000011</v>
      </c>
      <c r="D52" s="26">
        <v>101727.20000000001</v>
      </c>
      <c r="E52" s="26">
        <v>110658.78999999996</v>
      </c>
      <c r="F52" s="26">
        <v>109991.49999999996</v>
      </c>
      <c r="G52" s="26">
        <v>92866.790000000066</v>
      </c>
      <c r="H52" s="26">
        <v>72567.640000000072</v>
      </c>
      <c r="I52" s="26">
        <v>85040.37</v>
      </c>
      <c r="J52" s="26">
        <v>97721.83</v>
      </c>
      <c r="K52" s="45">
        <v>111683.34999999996</v>
      </c>
      <c r="L52" s="45">
        <v>113066.83</v>
      </c>
      <c r="M52" s="45">
        <v>124276.87000000002</v>
      </c>
      <c r="N52" s="45">
        <v>138621.96999999994</v>
      </c>
      <c r="O52" s="8">
        <v>127037.36999999995</v>
      </c>
      <c r="P52" s="27">
        <f t="shared" ref="P52:P67" si="37">IF(O52="","",(O52-N52)/N52)</f>
        <v>-8.3569725635842543E-2</v>
      </c>
      <c r="R52" s="122" t="s">
        <v>2</v>
      </c>
      <c r="S52" s="17">
        <v>14439.179</v>
      </c>
      <c r="T52" s="26">
        <v>17444.693999999992</v>
      </c>
      <c r="U52" s="26">
        <v>20090.994000000017</v>
      </c>
      <c r="V52" s="26">
        <v>22514.599000000009</v>
      </c>
      <c r="W52" s="26">
        <v>22065.344000000008</v>
      </c>
      <c r="X52" s="26">
        <v>19101.218999999997</v>
      </c>
      <c r="Y52" s="26">
        <v>19254.929999999989</v>
      </c>
      <c r="Z52" s="26">
        <v>22517.317999999988</v>
      </c>
      <c r="AA52" s="26">
        <v>25713.953000000001</v>
      </c>
      <c r="AB52" s="26">
        <v>28323.108</v>
      </c>
      <c r="AC52" s="26">
        <v>28077.08600000001</v>
      </c>
      <c r="AD52" s="26">
        <v>31587.514000000025</v>
      </c>
      <c r="AE52" s="26">
        <v>37504.744000000028</v>
      </c>
      <c r="AF52" s="8">
        <v>37715.522000000034</v>
      </c>
      <c r="AG52" s="27">
        <f t="shared" ref="AG52:AG60" si="38">(AF52-AE52)/AE52</f>
        <v>5.6200356946845328E-3</v>
      </c>
      <c r="AI52" s="167">
        <f t="shared" si="35"/>
        <v>1.9828769390109828</v>
      </c>
      <c r="AJ52" s="142">
        <f t="shared" si="35"/>
        <v>1.9988227993313985</v>
      </c>
      <c r="AK52" s="142">
        <f t="shared" si="35"/>
        <v>1.9749874173279136</v>
      </c>
      <c r="AL52" s="142">
        <f t="shared" si="35"/>
        <v>2.0345965286625685</v>
      </c>
      <c r="AM52" s="142">
        <f t="shared" si="35"/>
        <v>2.0060953800975545</v>
      </c>
      <c r="AN52" s="142">
        <f t="shared" si="35"/>
        <v>2.0568406639230217</v>
      </c>
      <c r="AO52" s="142">
        <f t="shared" si="35"/>
        <v>2.6533769046368283</v>
      </c>
      <c r="AP52" s="142">
        <f t="shared" si="35"/>
        <v>2.647838667682183</v>
      </c>
      <c r="AQ52" s="142">
        <f t="shared" si="35"/>
        <v>2.631341738074287</v>
      </c>
      <c r="AR52" s="142">
        <f t="shared" si="35"/>
        <v>2.536018842558001</v>
      </c>
      <c r="AS52" s="142">
        <f t="shared" si="35"/>
        <v>2.4832292547690611</v>
      </c>
      <c r="AT52" s="142">
        <f t="shared" si="35"/>
        <v>2.5417049850064632</v>
      </c>
      <c r="AU52" s="142">
        <f t="shared" si="35"/>
        <v>2.7055411202134874</v>
      </c>
      <c r="AV52" s="142">
        <f t="shared" si="35"/>
        <v>2.9688525510249502</v>
      </c>
      <c r="AW52" s="27">
        <f t="shared" si="36"/>
        <v>9.7323019356174323E-2</v>
      </c>
      <c r="AZ52" s="129"/>
    </row>
    <row r="53" spans="1:52" ht="20.100000000000001" customHeight="1">
      <c r="A53" s="156" t="s">
        <v>3</v>
      </c>
      <c r="B53" s="17">
        <v>84633.959999999977</v>
      </c>
      <c r="C53" s="26">
        <v>105231.42000000006</v>
      </c>
      <c r="D53" s="26">
        <v>125552.12000000001</v>
      </c>
      <c r="E53" s="26">
        <v>103316.65999999999</v>
      </c>
      <c r="F53" s="26">
        <v>107623.27999999997</v>
      </c>
      <c r="G53" s="26">
        <v>129782.01999999996</v>
      </c>
      <c r="H53" s="26">
        <v>82471.939999999886</v>
      </c>
      <c r="I53" s="26">
        <v>109657.74999999996</v>
      </c>
      <c r="J53" s="26">
        <v>106502.67</v>
      </c>
      <c r="K53" s="45">
        <v>100151.61999999988</v>
      </c>
      <c r="L53" s="45">
        <v>137560.88999999996</v>
      </c>
      <c r="M53" s="45">
        <v>160491.22000000006</v>
      </c>
      <c r="N53" s="45">
        <v>144711.77000000008</v>
      </c>
      <c r="O53" s="8">
        <v>150571.64000000007</v>
      </c>
      <c r="P53" s="27">
        <f t="shared" si="37"/>
        <v>4.0493389031175504E-2</v>
      </c>
      <c r="R53" s="122" t="s">
        <v>3</v>
      </c>
      <c r="S53" s="17">
        <v>16992.152000000002</v>
      </c>
      <c r="T53" s="26">
        <v>19273.382000000009</v>
      </c>
      <c r="U53" s="26">
        <v>22749.488000000016</v>
      </c>
      <c r="V53" s="26">
        <v>20836.083999999995</v>
      </c>
      <c r="W53" s="26">
        <v>21337.534000000003</v>
      </c>
      <c r="X53" s="26">
        <v>27425.90399999998</v>
      </c>
      <c r="Y53" s="26">
        <v>21464.642000000003</v>
      </c>
      <c r="Z53" s="26">
        <v>29322.409999999974</v>
      </c>
      <c r="AA53" s="26">
        <v>27877.649000000001</v>
      </c>
      <c r="AB53" s="26">
        <v>26138.823000000029</v>
      </c>
      <c r="AC53" s="26">
        <v>35987.321000000011</v>
      </c>
      <c r="AD53" s="26">
        <v>45543.809999999969</v>
      </c>
      <c r="AE53" s="26">
        <v>41236.967000000041</v>
      </c>
      <c r="AF53" s="8">
        <v>43915.523000000045</v>
      </c>
      <c r="AG53" s="27">
        <f t="shared" si="38"/>
        <v>6.4955213607247139E-2</v>
      </c>
      <c r="AI53" s="167">
        <f t="shared" si="35"/>
        <v>2.0077226683000542</v>
      </c>
      <c r="AJ53" s="142">
        <f t="shared" si="35"/>
        <v>1.8315235126543004</v>
      </c>
      <c r="AK53" s="142">
        <f t="shared" si="35"/>
        <v>1.8119557041330736</v>
      </c>
      <c r="AL53" s="142">
        <f t="shared" si="35"/>
        <v>2.0167206334389824</v>
      </c>
      <c r="AM53" s="142">
        <f t="shared" si="35"/>
        <v>1.9826132412987234</v>
      </c>
      <c r="AN53" s="142">
        <f t="shared" si="35"/>
        <v>2.113228319300315</v>
      </c>
      <c r="AO53" s="142">
        <f t="shared" si="35"/>
        <v>2.602660007755369</v>
      </c>
      <c r="AP53" s="142">
        <f t="shared" si="35"/>
        <v>2.6739934021991134</v>
      </c>
      <c r="AQ53" s="142">
        <f t="shared" si="35"/>
        <v>2.617554001228326</v>
      </c>
      <c r="AR53" s="142">
        <f t="shared" si="35"/>
        <v>2.609925131515602</v>
      </c>
      <c r="AS53" s="142">
        <f t="shared" si="35"/>
        <v>2.6161012043466729</v>
      </c>
      <c r="AT53" s="142">
        <f t="shared" si="35"/>
        <v>2.8377757985763923</v>
      </c>
      <c r="AU53" s="142">
        <f t="shared" si="35"/>
        <v>2.8495931602522742</v>
      </c>
      <c r="AV53" s="142">
        <f t="shared" si="35"/>
        <v>2.9165866161781877</v>
      </c>
      <c r="AW53" s="27">
        <f t="shared" si="36"/>
        <v>2.3509831810511021E-2</v>
      </c>
      <c r="AZ53" s="129"/>
    </row>
    <row r="54" spans="1:52" ht="20.100000000000001" customHeight="1">
      <c r="A54" s="156" t="s">
        <v>4</v>
      </c>
      <c r="B54" s="17">
        <v>86281.630000000092</v>
      </c>
      <c r="C54" s="26">
        <v>90571.82</v>
      </c>
      <c r="D54" s="26">
        <v>114496.53999999998</v>
      </c>
      <c r="E54" s="26">
        <v>127144.32000000001</v>
      </c>
      <c r="F54" s="26">
        <v>101418.98</v>
      </c>
      <c r="G54" s="26">
        <v>138312.82000000012</v>
      </c>
      <c r="H54" s="26">
        <v>88569.839999999909</v>
      </c>
      <c r="I54" s="26">
        <v>90108.859999999855</v>
      </c>
      <c r="J54" s="26">
        <v>116074.35</v>
      </c>
      <c r="K54" s="45">
        <v>110198.37999999993</v>
      </c>
      <c r="L54" s="45">
        <v>117688.19999999992</v>
      </c>
      <c r="M54" s="45">
        <v>152709.8000000001</v>
      </c>
      <c r="N54" s="45">
        <v>130093.26</v>
      </c>
      <c r="O54" s="8">
        <v>125294.90999999999</v>
      </c>
      <c r="P54" s="27">
        <f t="shared" si="37"/>
        <v>-3.6883924655281959E-2</v>
      </c>
      <c r="R54" s="122" t="s">
        <v>4</v>
      </c>
      <c r="S54" s="17">
        <v>16453.240000000009</v>
      </c>
      <c r="T54" s="26">
        <v>17348.706999999995</v>
      </c>
      <c r="U54" s="26">
        <v>21481.076000000001</v>
      </c>
      <c r="V54" s="26">
        <v>23047.187999999995</v>
      </c>
      <c r="W54" s="26">
        <v>22346.683000000005</v>
      </c>
      <c r="X54" s="26">
        <v>26898.605999999982</v>
      </c>
      <c r="Y54" s="26">
        <v>21576.277000000009</v>
      </c>
      <c r="Z54" s="26">
        <v>21389.478000000017</v>
      </c>
      <c r="AA54" s="26">
        <v>27604.588</v>
      </c>
      <c r="AB54" s="26">
        <v>27317.737999999994</v>
      </c>
      <c r="AC54" s="26">
        <v>32348.051999999996</v>
      </c>
      <c r="AD54" s="26">
        <v>41453.064999999973</v>
      </c>
      <c r="AE54" s="26">
        <v>37368.31299999998</v>
      </c>
      <c r="AF54" s="8">
        <v>37534.006999999983</v>
      </c>
      <c r="AG54" s="27">
        <f t="shared" si="38"/>
        <v>4.4340776100864716E-3</v>
      </c>
      <c r="AI54" s="167">
        <f t="shared" si="35"/>
        <v>1.9069227134443323</v>
      </c>
      <c r="AJ54" s="142">
        <f t="shared" si="35"/>
        <v>1.915464103514757</v>
      </c>
      <c r="AK54" s="142">
        <f t="shared" si="35"/>
        <v>1.8761332001822941</v>
      </c>
      <c r="AL54" s="142">
        <f t="shared" si="35"/>
        <v>1.8126793237794652</v>
      </c>
      <c r="AM54" s="142">
        <f t="shared" si="35"/>
        <v>2.2034024597762674</v>
      </c>
      <c r="AN54" s="142">
        <f t="shared" si="35"/>
        <v>1.9447659298682476</v>
      </c>
      <c r="AO54" s="142">
        <f t="shared" si="35"/>
        <v>2.43607496637682</v>
      </c>
      <c r="AP54" s="142">
        <f t="shared" si="35"/>
        <v>2.3737374992869791</v>
      </c>
      <c r="AQ54" s="142">
        <f t="shared" si="35"/>
        <v>2.3781815706915439</v>
      </c>
      <c r="AR54" s="142">
        <f t="shared" si="35"/>
        <v>2.4789600355286541</v>
      </c>
      <c r="AS54" s="142">
        <f t="shared" si="35"/>
        <v>2.7486232264577093</v>
      </c>
      <c r="AT54" s="142">
        <f t="shared" si="35"/>
        <v>2.7144993314116017</v>
      </c>
      <c r="AU54" s="142">
        <f t="shared" si="35"/>
        <v>2.8724249818937571</v>
      </c>
      <c r="AV54" s="142">
        <f t="shared" si="35"/>
        <v>2.9956529758471424</v>
      </c>
      <c r="AW54" s="27">
        <f t="shared" si="36"/>
        <v>4.2900334988780993E-2</v>
      </c>
      <c r="AZ54" s="129"/>
    </row>
    <row r="55" spans="1:52" ht="20.100000000000001" customHeight="1">
      <c r="A55" s="156" t="s">
        <v>5</v>
      </c>
      <c r="B55" s="17">
        <v>103881.57000000004</v>
      </c>
      <c r="C55" s="26">
        <v>116719.58999999998</v>
      </c>
      <c r="D55" s="26">
        <v>131645.18999999994</v>
      </c>
      <c r="E55" s="26">
        <v>124200.61000000002</v>
      </c>
      <c r="F55" s="26">
        <v>115003.54999999996</v>
      </c>
      <c r="G55" s="26">
        <v>101873.18999999994</v>
      </c>
      <c r="H55" s="26">
        <v>98498.06999999992</v>
      </c>
      <c r="I55" s="26">
        <v>125707.18999999987</v>
      </c>
      <c r="J55" s="26">
        <v>118085.03</v>
      </c>
      <c r="K55" s="45">
        <v>138059.79999999987</v>
      </c>
      <c r="L55" s="45">
        <v>116199.34999999993</v>
      </c>
      <c r="M55" s="45">
        <v>158470.35999999993</v>
      </c>
      <c r="N55" s="45">
        <v>147343.25999999978</v>
      </c>
      <c r="O55" s="8">
        <v>152855.52999999997</v>
      </c>
      <c r="P55" s="27">
        <f t="shared" si="37"/>
        <v>3.7411076692616965E-2</v>
      </c>
      <c r="R55" s="122" t="s">
        <v>5</v>
      </c>
      <c r="S55" s="17">
        <v>18200.404999999999</v>
      </c>
      <c r="T55" s="26">
        <v>20446.271000000008</v>
      </c>
      <c r="U55" s="26">
        <v>22726.202999999998</v>
      </c>
      <c r="V55" s="26">
        <v>24859.089999999986</v>
      </c>
      <c r="W55" s="26">
        <v>23995.31</v>
      </c>
      <c r="X55" s="26">
        <v>23727.782000000003</v>
      </c>
      <c r="Y55" s="26">
        <v>22966.652000000002</v>
      </c>
      <c r="Z55" s="26">
        <v>30743.068000000036</v>
      </c>
      <c r="AA55" s="26">
        <v>29718.337</v>
      </c>
      <c r="AB55" s="26">
        <v>31960.788000000026</v>
      </c>
      <c r="AC55" s="26">
        <v>29316.248000000011</v>
      </c>
      <c r="AD55" s="26">
        <v>42035.093000000081</v>
      </c>
      <c r="AE55" s="26">
        <v>42292.586000000018</v>
      </c>
      <c r="AF55" s="8">
        <v>46204.419000000053</v>
      </c>
      <c r="AG55" s="27">
        <f t="shared" si="38"/>
        <v>9.2494533202581497E-2</v>
      </c>
      <c r="AI55" s="167">
        <f t="shared" si="35"/>
        <v>1.7520340711061637</v>
      </c>
      <c r="AJ55" s="142">
        <f t="shared" si="35"/>
        <v>1.7517428736684229</v>
      </c>
      <c r="AK55" s="142">
        <f t="shared" si="35"/>
        <v>1.726322321385233</v>
      </c>
      <c r="AL55" s="142">
        <f t="shared" si="35"/>
        <v>2.0015272066699175</v>
      </c>
      <c r="AM55" s="142">
        <f t="shared" si="35"/>
        <v>2.0864842867894087</v>
      </c>
      <c r="AN55" s="142">
        <f t="shared" si="35"/>
        <v>2.3291488172697856</v>
      </c>
      <c r="AO55" s="142">
        <f t="shared" si="35"/>
        <v>2.331685483786639</v>
      </c>
      <c r="AP55" s="142">
        <f t="shared" si="35"/>
        <v>2.4456093561553693</v>
      </c>
      <c r="AQ55" s="142">
        <f t="shared" si="35"/>
        <v>2.5166896261109475</v>
      </c>
      <c r="AR55" s="142">
        <f t="shared" si="35"/>
        <v>2.3149959655163963</v>
      </c>
      <c r="AS55" s="142">
        <f t="shared" si="35"/>
        <v>2.5229270215366979</v>
      </c>
      <c r="AT55" s="142">
        <f t="shared" si="35"/>
        <v>2.6525523763560646</v>
      </c>
      <c r="AU55" s="142">
        <f t="shared" si="35"/>
        <v>2.8703441202536228</v>
      </c>
      <c r="AV55" s="142">
        <f t="shared" si="35"/>
        <v>3.0227508942594401</v>
      </c>
      <c r="AW55" s="27">
        <f t="shared" si="36"/>
        <v>5.3097039107753617E-2</v>
      </c>
      <c r="AZ55" s="129"/>
    </row>
    <row r="56" spans="1:52" ht="20.100000000000001" customHeight="1">
      <c r="A56" s="156" t="s">
        <v>6</v>
      </c>
      <c r="B56" s="17">
        <v>80469.45</v>
      </c>
      <c r="C56" s="26">
        <v>123040.03000000013</v>
      </c>
      <c r="D56" s="26">
        <v>125120.51999999996</v>
      </c>
      <c r="E56" s="26">
        <v>89935.11</v>
      </c>
      <c r="F56" s="26">
        <v>114563.67999999995</v>
      </c>
      <c r="G56" s="26">
        <v>112203.61000000006</v>
      </c>
      <c r="H56" s="26">
        <v>84181.98000000001</v>
      </c>
      <c r="I56" s="26">
        <v>122243.79999999989</v>
      </c>
      <c r="J56" s="26">
        <v>107462.64</v>
      </c>
      <c r="K56" s="45">
        <v>99905.849999999889</v>
      </c>
      <c r="L56" s="45">
        <v>139118.61999999991</v>
      </c>
      <c r="M56" s="45">
        <v>143847.72999999998</v>
      </c>
      <c r="N56" s="45">
        <v>133743.93</v>
      </c>
      <c r="O56" s="8">
        <v>179980.49000000008</v>
      </c>
      <c r="P56" s="27">
        <f t="shared" si="37"/>
        <v>0.34570959594203704</v>
      </c>
      <c r="R56" s="122" t="s">
        <v>6</v>
      </c>
      <c r="S56" s="17">
        <v>17415.862000000005</v>
      </c>
      <c r="T56" s="26">
        <v>20004.232999999982</v>
      </c>
      <c r="U56" s="26">
        <v>23077.424999999992</v>
      </c>
      <c r="V56" s="26">
        <v>20396.612000000005</v>
      </c>
      <c r="W56" s="26">
        <v>22655.134000000016</v>
      </c>
      <c r="X56" s="26">
        <v>25022.574999999983</v>
      </c>
      <c r="Y56" s="26">
        <v>20750.199000000015</v>
      </c>
      <c r="Z56" s="26">
        <v>28108.851999999995</v>
      </c>
      <c r="AA56" s="26">
        <v>27267.624</v>
      </c>
      <c r="AB56" s="26">
        <v>25611.110000000004</v>
      </c>
      <c r="AC56" s="26">
        <v>32107.317999999985</v>
      </c>
      <c r="AD56" s="26">
        <v>37813.970000000023</v>
      </c>
      <c r="AE56" s="26">
        <v>38238.688000000016</v>
      </c>
      <c r="AF56" s="8">
        <v>52448.969999999979</v>
      </c>
      <c r="AG56" s="27">
        <f t="shared" si="38"/>
        <v>0.37162054304791936</v>
      </c>
      <c r="AI56" s="167">
        <f t="shared" si="35"/>
        <v>2.1642824699311363</v>
      </c>
      <c r="AJ56" s="142">
        <f t="shared" si="35"/>
        <v>1.6258312843389231</v>
      </c>
      <c r="AK56" s="142">
        <f t="shared" si="35"/>
        <v>1.8444156881700937</v>
      </c>
      <c r="AL56" s="142">
        <f t="shared" si="35"/>
        <v>2.2679253964330508</v>
      </c>
      <c r="AM56" s="142">
        <f t="shared" si="35"/>
        <v>1.9775145141985686</v>
      </c>
      <c r="AN56" s="142">
        <f t="shared" si="35"/>
        <v>2.2301042720461464</v>
      </c>
      <c r="AO56" s="142">
        <f t="shared" si="35"/>
        <v>2.4649217088977964</v>
      </c>
      <c r="AP56" s="142">
        <f t="shared" si="35"/>
        <v>2.2994092133916011</v>
      </c>
      <c r="AQ56" s="142">
        <f t="shared" si="35"/>
        <v>2.5374049995421668</v>
      </c>
      <c r="AR56" s="142">
        <f t="shared" si="35"/>
        <v>2.5635245583717103</v>
      </c>
      <c r="AS56" s="142">
        <f t="shared" si="35"/>
        <v>2.3079094660369694</v>
      </c>
      <c r="AT56" s="142">
        <f t="shared" si="35"/>
        <v>2.6287498593130412</v>
      </c>
      <c r="AU56" s="142">
        <f t="shared" si="35"/>
        <v>2.8590970820133683</v>
      </c>
      <c r="AV56" s="142">
        <f>(AF56/O56)*10</f>
        <v>2.9141475278792695</v>
      </c>
      <c r="AW56" s="27">
        <f>IF(AV56="","",(AV56-AU56)/AU56)</f>
        <v>1.9254486394402096E-2</v>
      </c>
      <c r="AZ56" s="129"/>
    </row>
    <row r="57" spans="1:52" ht="20.100000000000001" customHeight="1">
      <c r="A57" s="156" t="s">
        <v>7</v>
      </c>
      <c r="B57" s="17">
        <v>121245.22000000007</v>
      </c>
      <c r="C57" s="26">
        <v>148123.03999999998</v>
      </c>
      <c r="D57" s="26">
        <v>145034.51999999987</v>
      </c>
      <c r="E57" s="26">
        <v>118029.58</v>
      </c>
      <c r="F57" s="26">
        <v>152352.9499999999</v>
      </c>
      <c r="G57" s="26">
        <v>143202.34999999995</v>
      </c>
      <c r="H57" s="26">
        <v>113759.98999999999</v>
      </c>
      <c r="I57" s="26">
        <v>109766.18999999993</v>
      </c>
      <c r="J57" s="26">
        <v>119696.71</v>
      </c>
      <c r="K57" s="45">
        <v>134141.46999999994</v>
      </c>
      <c r="L57" s="45">
        <v>184285.92000000013</v>
      </c>
      <c r="M57" s="45">
        <v>165955.71</v>
      </c>
      <c r="N57" s="45">
        <v>166050.53999999986</v>
      </c>
      <c r="O57" s="8">
        <v>174520.21999999951</v>
      </c>
      <c r="P57" s="27">
        <f t="shared" si="37"/>
        <v>5.1006639303911028E-2</v>
      </c>
      <c r="R57" s="122" t="s">
        <v>7</v>
      </c>
      <c r="S57" s="17">
        <v>21585.097000000031</v>
      </c>
      <c r="T57" s="26">
        <v>27388.943999999978</v>
      </c>
      <c r="U57" s="26">
        <v>30041.980000000014</v>
      </c>
      <c r="V57" s="26">
        <v>31158.237999999987</v>
      </c>
      <c r="W57" s="26">
        <v>32854.051000000014</v>
      </c>
      <c r="X57" s="26">
        <v>32382.404999999973</v>
      </c>
      <c r="Y57" s="26">
        <v>26168.737000000016</v>
      </c>
      <c r="Z57" s="26">
        <v>29583.368000000006</v>
      </c>
      <c r="AA57" s="26">
        <v>33476.61</v>
      </c>
      <c r="AB57" s="26">
        <v>36683.536999999989</v>
      </c>
      <c r="AC57" s="26">
        <v>47305.887999999992</v>
      </c>
      <c r="AD57" s="26">
        <v>47700.946000000025</v>
      </c>
      <c r="AE57" s="26">
        <v>48307.429000000018</v>
      </c>
      <c r="AF57" s="8">
        <v>53463.06900000001</v>
      </c>
      <c r="AG57" s="27">
        <f t="shared" si="38"/>
        <v>0.10672561356970561</v>
      </c>
      <c r="AI57" s="167">
        <f t="shared" si="35"/>
        <v>1.78028436914874</v>
      </c>
      <c r="AJ57" s="142">
        <f t="shared" si="35"/>
        <v>1.8490670998920886</v>
      </c>
      <c r="AK57" s="142">
        <f t="shared" si="35"/>
        <v>2.0713675613226452</v>
      </c>
      <c r="AL57" s="142">
        <f t="shared" si="35"/>
        <v>2.6398668876056313</v>
      </c>
      <c r="AM57" s="142">
        <f t="shared" si="35"/>
        <v>2.1564433770399614</v>
      </c>
      <c r="AN57" s="142">
        <f t="shared" si="35"/>
        <v>2.2613040218962874</v>
      </c>
      <c r="AO57" s="142">
        <f t="shared" si="35"/>
        <v>2.3003462816760107</v>
      </c>
      <c r="AP57" s="142">
        <f t="shared" si="35"/>
        <v>2.695125703096739</v>
      </c>
      <c r="AQ57" s="142">
        <f t="shared" si="35"/>
        <v>2.7967861439132284</v>
      </c>
      <c r="AR57" s="142">
        <f t="shared" si="35"/>
        <v>2.7346902490333531</v>
      </c>
      <c r="AS57" s="142">
        <f t="shared" si="35"/>
        <v>2.5669833050728972</v>
      </c>
      <c r="AT57" s="142">
        <f t="shared" si="35"/>
        <v>2.8743178526367079</v>
      </c>
      <c r="AU57" s="142">
        <f t="shared" si="35"/>
        <v>2.9092003555062247</v>
      </c>
      <c r="AV57" s="142">
        <f>(AF57/O57)*10</f>
        <v>3.0634312173111038</v>
      </c>
      <c r="AW57" s="27">
        <f>IF(AV57="","",(AV57-AU57)/AU57)</f>
        <v>5.3014864209323824E-2</v>
      </c>
      <c r="AZ57" s="129"/>
    </row>
    <row r="58" spans="1:52" ht="20.100000000000001" customHeight="1">
      <c r="A58" s="156" t="s">
        <v>8</v>
      </c>
      <c r="B58" s="17">
        <v>103944.79999999996</v>
      </c>
      <c r="C58" s="26">
        <v>126697.19000000006</v>
      </c>
      <c r="D58" s="26">
        <v>128779.38999999998</v>
      </c>
      <c r="E58" s="26">
        <v>107220.34000000003</v>
      </c>
      <c r="F58" s="26">
        <v>93191.830000000045</v>
      </c>
      <c r="G58" s="26">
        <v>109094.74000000005</v>
      </c>
      <c r="H58" s="26">
        <v>96182.719999999987</v>
      </c>
      <c r="I58" s="26">
        <v>105906.66999999993</v>
      </c>
      <c r="J58" s="26">
        <v>100874.44</v>
      </c>
      <c r="K58" s="45">
        <v>95104.369999999879</v>
      </c>
      <c r="L58" s="45">
        <v>125189.41999999995</v>
      </c>
      <c r="M58" s="45">
        <v>143649.37999999992</v>
      </c>
      <c r="N58" s="45">
        <v>142573.68000000002</v>
      </c>
      <c r="O58" s="8">
        <v>163667.36999999994</v>
      </c>
      <c r="P58" s="27">
        <f t="shared" si="37"/>
        <v>0.14794939711172436</v>
      </c>
      <c r="R58" s="122" t="s">
        <v>8</v>
      </c>
      <c r="S58" s="17">
        <v>17333.093000000012</v>
      </c>
      <c r="T58" s="26">
        <v>19429.269</v>
      </c>
      <c r="U58" s="26">
        <v>22173.393</v>
      </c>
      <c r="V58" s="26">
        <v>23485.576000000015</v>
      </c>
      <c r="W58" s="26">
        <v>20594.052000000025</v>
      </c>
      <c r="X58" s="26">
        <v>21320.543000000012</v>
      </c>
      <c r="Y58" s="26">
        <v>22518.471000000009</v>
      </c>
      <c r="Z58" s="26">
        <v>23832.374000000018</v>
      </c>
      <c r="AA58" s="26">
        <v>25445.677</v>
      </c>
      <c r="AB58" s="26">
        <v>24566.240999999998</v>
      </c>
      <c r="AC58" s="26">
        <v>31984.679000000015</v>
      </c>
      <c r="AD58" s="26">
        <v>35298.485999999997</v>
      </c>
      <c r="AE58" s="26">
        <v>41256.031000000025</v>
      </c>
      <c r="AF58" s="8">
        <v>40571.075000000019</v>
      </c>
      <c r="AG58" s="27">
        <f t="shared" si="38"/>
        <v>-1.6602566543543782E-2</v>
      </c>
      <c r="AI58" s="167">
        <f t="shared" si="35"/>
        <v>1.6675286305808483</v>
      </c>
      <c r="AJ58" s="142">
        <f t="shared" si="35"/>
        <v>1.5335201199016324</v>
      </c>
      <c r="AK58" s="142">
        <f t="shared" si="35"/>
        <v>1.7218122402971472</v>
      </c>
      <c r="AL58" s="142">
        <f t="shared" si="35"/>
        <v>2.1904030522566904</v>
      </c>
      <c r="AM58" s="142">
        <f t="shared" si="35"/>
        <v>2.2098559498187784</v>
      </c>
      <c r="AN58" s="142">
        <f t="shared" si="35"/>
        <v>1.9543144793232015</v>
      </c>
      <c r="AO58" s="142">
        <f t="shared" si="35"/>
        <v>2.3412179443459293</v>
      </c>
      <c r="AP58" s="142">
        <f t="shared" si="35"/>
        <v>2.250318511572504</v>
      </c>
      <c r="AQ58" s="142">
        <f t="shared" si="35"/>
        <v>2.5225098647387783</v>
      </c>
      <c r="AR58" s="142">
        <f t="shared" si="35"/>
        <v>2.5830822495328061</v>
      </c>
      <c r="AS58" s="142">
        <f t="shared" si="35"/>
        <v>2.554902722610267</v>
      </c>
      <c r="AT58" s="142">
        <f t="shared" si="35"/>
        <v>2.4572668535012139</v>
      </c>
      <c r="AU58" s="142">
        <f t="shared" si="35"/>
        <v>2.8936638936443257</v>
      </c>
      <c r="AV58" s="142">
        <f t="shared" si="35"/>
        <v>2.4788737669579488</v>
      </c>
      <c r="AW58" s="27">
        <f t="shared" ref="AW58:AW67" si="39">IF(AV58="","",(AV58-AU58)/AU58)</f>
        <v>-0.1433442659313082</v>
      </c>
      <c r="AZ58" s="129"/>
    </row>
    <row r="59" spans="1:52" ht="20.100000000000001" customHeight="1">
      <c r="A59" s="156" t="s">
        <v>9</v>
      </c>
      <c r="B59" s="17">
        <v>137727.64000000004</v>
      </c>
      <c r="C59" s="26">
        <v>135396.7600000001</v>
      </c>
      <c r="D59" s="26">
        <v>128850.10999999991</v>
      </c>
      <c r="E59" s="26">
        <v>149577.98000000007</v>
      </c>
      <c r="F59" s="26">
        <v>166278.61999999994</v>
      </c>
      <c r="G59" s="26">
        <v>139990.40999999989</v>
      </c>
      <c r="H59" s="26">
        <v>114966.93999999992</v>
      </c>
      <c r="I59" s="26">
        <v>120221.59999999985</v>
      </c>
      <c r="J59" s="26">
        <v>102458.58</v>
      </c>
      <c r="K59" s="45">
        <v>130379.02000000002</v>
      </c>
      <c r="L59" s="45">
        <v>176086.6500000002</v>
      </c>
      <c r="M59" s="45">
        <v>152978.70999999976</v>
      </c>
      <c r="N59" s="45">
        <v>184209.39000000007</v>
      </c>
      <c r="O59" s="8">
        <v>150564.59999999995</v>
      </c>
      <c r="P59" s="27">
        <f t="shared" si="37"/>
        <v>-0.18264427236852646</v>
      </c>
      <c r="R59" s="122" t="s">
        <v>9</v>
      </c>
      <c r="S59" s="17">
        <v>27788.44999999999</v>
      </c>
      <c r="T59" s="26">
        <v>28869.683000000026</v>
      </c>
      <c r="U59" s="26">
        <v>26669.555999999982</v>
      </c>
      <c r="V59" s="26">
        <v>36191.052999999971</v>
      </c>
      <c r="W59" s="26">
        <v>36827.313000000016</v>
      </c>
      <c r="X59" s="26">
        <v>34137.561000000023</v>
      </c>
      <c r="Y59" s="26">
        <v>30078.559999999987</v>
      </c>
      <c r="Z59" s="26">
        <v>32961.33</v>
      </c>
      <c r="AA59" s="26">
        <v>30391.468000000001</v>
      </c>
      <c r="AB59" s="26">
        <v>34622.571999999993</v>
      </c>
      <c r="AC59" s="26">
        <v>49065.408999999992</v>
      </c>
      <c r="AD59" s="26">
        <v>50534.001999999964</v>
      </c>
      <c r="AE59" s="26">
        <v>54674.304000000055</v>
      </c>
      <c r="AF59" s="8">
        <v>44669.0450000001</v>
      </c>
      <c r="AG59" s="27">
        <f t="shared" si="38"/>
        <v>-0.18299746440302092</v>
      </c>
      <c r="AI59" s="167">
        <f t="shared" si="35"/>
        <v>2.0176378539558204</v>
      </c>
      <c r="AJ59" s="142">
        <f t="shared" si="35"/>
        <v>2.1322284964573752</v>
      </c>
      <c r="AK59" s="142">
        <f t="shared" si="35"/>
        <v>2.0698124355501131</v>
      </c>
      <c r="AL59" s="142">
        <f t="shared" si="35"/>
        <v>2.4195441735474672</v>
      </c>
      <c r="AM59" s="142">
        <f t="shared" si="35"/>
        <v>2.2147954439362096</v>
      </c>
      <c r="AN59" s="142">
        <f t="shared" si="35"/>
        <v>2.4385642559372496</v>
      </c>
      <c r="AO59" s="142">
        <f t="shared" si="35"/>
        <v>2.6162790798815738</v>
      </c>
      <c r="AP59" s="142">
        <f t="shared" si="35"/>
        <v>2.741714467283753</v>
      </c>
      <c r="AQ59" s="142">
        <f t="shared" si="35"/>
        <v>2.9662199105238427</v>
      </c>
      <c r="AR59" s="142">
        <f t="shared" si="35"/>
        <v>2.6555324622013563</v>
      </c>
      <c r="AS59" s="142">
        <f t="shared" si="35"/>
        <v>2.786435485029668</v>
      </c>
      <c r="AT59" s="142">
        <f t="shared" si="35"/>
        <v>3.3033356079417873</v>
      </c>
      <c r="AU59" s="142">
        <f t="shared" si="35"/>
        <v>2.9680519543547716</v>
      </c>
      <c r="AV59" s="142">
        <f t="shared" si="35"/>
        <v>2.9667694132618232</v>
      </c>
      <c r="AW59" s="27">
        <f t="shared" si="39"/>
        <v>-4.3211544564329088E-4</v>
      </c>
      <c r="AZ59" s="129"/>
    </row>
    <row r="60" spans="1:52" ht="20.100000000000001" customHeight="1">
      <c r="A60" s="156" t="s">
        <v>10</v>
      </c>
      <c r="B60" s="17">
        <v>96321.399999999951</v>
      </c>
      <c r="C60" s="26">
        <v>139396.15999999995</v>
      </c>
      <c r="D60" s="26">
        <v>143871.70000000001</v>
      </c>
      <c r="E60" s="26">
        <v>165296.83000000013</v>
      </c>
      <c r="F60" s="26">
        <v>162972.80000000025</v>
      </c>
      <c r="G60" s="26">
        <v>134613.07000000015</v>
      </c>
      <c r="H60" s="26">
        <v>111063.55999999998</v>
      </c>
      <c r="I60" s="26">
        <v>140311.11000000004</v>
      </c>
      <c r="J60" s="26">
        <v>124944.51</v>
      </c>
      <c r="K60" s="45">
        <v>160061.01999999993</v>
      </c>
      <c r="L60" s="45">
        <v>197211.97000000015</v>
      </c>
      <c r="M60" s="45">
        <v>167044.91999999978</v>
      </c>
      <c r="N60" s="45">
        <v>168976.29999999996</v>
      </c>
      <c r="O60" s="8">
        <v>155276.96000000005</v>
      </c>
      <c r="P60" s="27">
        <f t="shared" si="37"/>
        <v>-8.1072552778110971E-2</v>
      </c>
      <c r="R60" s="122" t="s">
        <v>10</v>
      </c>
      <c r="S60" s="17">
        <v>22777.257000000005</v>
      </c>
      <c r="T60" s="26">
        <v>31524.350999999995</v>
      </c>
      <c r="U60" s="26">
        <v>36803.372000000003</v>
      </c>
      <c r="V60" s="26">
        <v>39015.558000000005</v>
      </c>
      <c r="W60" s="26">
        <v>41900.000000000029</v>
      </c>
      <c r="X60" s="26">
        <v>32669.316000000006</v>
      </c>
      <c r="Y60" s="26">
        <v>30619.310999999994</v>
      </c>
      <c r="Z60" s="26">
        <v>36041.668000000012</v>
      </c>
      <c r="AA60" s="26">
        <v>37442.144</v>
      </c>
      <c r="AB60" s="26">
        <v>42329.99000000002</v>
      </c>
      <c r="AC60" s="26">
        <v>56468.258000000016</v>
      </c>
      <c r="AD60" s="26">
        <v>50409.224999999999</v>
      </c>
      <c r="AE60" s="26">
        <v>53916.488000000005</v>
      </c>
      <c r="AF60" s="8">
        <v>47716.255000000026</v>
      </c>
      <c r="AG60" s="27">
        <f t="shared" si="38"/>
        <v>-0.1149969745803914</v>
      </c>
      <c r="AI60" s="167">
        <f t="shared" si="35"/>
        <v>2.3647140718469641</v>
      </c>
      <c r="AJ60" s="142">
        <f t="shared" si="35"/>
        <v>2.2614935016861302</v>
      </c>
      <c r="AK60" s="142">
        <f t="shared" si="35"/>
        <v>2.5580688905462297</v>
      </c>
      <c r="AL60" s="142">
        <f t="shared" si="35"/>
        <v>2.3603331049966276</v>
      </c>
      <c r="AM60" s="142">
        <f t="shared" si="35"/>
        <v>2.5709811698639262</v>
      </c>
      <c r="AN60" s="142">
        <f t="shared" si="35"/>
        <v>2.426905203187177</v>
      </c>
      <c r="AO60" s="142">
        <f t="shared" si="35"/>
        <v>2.7569178405590455</v>
      </c>
      <c r="AP60" s="142">
        <f t="shared" si="35"/>
        <v>2.568696662723287</v>
      </c>
      <c r="AQ60" s="142">
        <f t="shared" si="35"/>
        <v>2.9967018158701015</v>
      </c>
      <c r="AR60" s="142">
        <f t="shared" si="35"/>
        <v>2.6446157846551293</v>
      </c>
      <c r="AS60" s="142">
        <f t="shared" si="35"/>
        <v>2.8633281235413843</v>
      </c>
      <c r="AT60" s="142">
        <f t="shared" si="35"/>
        <v>3.0177047586960484</v>
      </c>
      <c r="AU60" s="142">
        <f t="shared" si="35"/>
        <v>3.1907721970477527</v>
      </c>
      <c r="AV60" s="142">
        <f t="shared" si="35"/>
        <v>3.0729771499905723</v>
      </c>
      <c r="AW60" s="27">
        <f t="shared" si="39"/>
        <v>-3.6917410514661561E-2</v>
      </c>
      <c r="AZ60" s="129"/>
    </row>
    <row r="61" spans="1:52" ht="20.100000000000001" customHeight="1">
      <c r="A61" s="156" t="s">
        <v>11</v>
      </c>
      <c r="B61" s="17">
        <v>128709.03000000012</v>
      </c>
      <c r="C61" s="26">
        <v>150076.9599999999</v>
      </c>
      <c r="D61" s="26">
        <v>143385.01999999976</v>
      </c>
      <c r="E61" s="26">
        <v>130629.12999999999</v>
      </c>
      <c r="F61" s="26">
        <v>133047.13999999996</v>
      </c>
      <c r="G61" s="26">
        <v>119520.93999999986</v>
      </c>
      <c r="H61" s="26">
        <v>122238.15999999995</v>
      </c>
      <c r="I61" s="26">
        <v>104404.10999999999</v>
      </c>
      <c r="J61" s="26">
        <v>112380.65</v>
      </c>
      <c r="K61" s="45">
        <v>122802.49999999997</v>
      </c>
      <c r="L61" s="45">
        <v>177093.93000000025</v>
      </c>
      <c r="M61" s="45">
        <v>164471.48999999987</v>
      </c>
      <c r="N61" s="45">
        <v>192378.93999999997</v>
      </c>
      <c r="O61" s="8">
        <v>149947.06999999992</v>
      </c>
      <c r="P61" s="27">
        <f t="shared" si="37"/>
        <v>-0.22056400768192225</v>
      </c>
      <c r="R61" s="122" t="s">
        <v>11</v>
      </c>
      <c r="S61" s="17">
        <v>25464.052000000007</v>
      </c>
      <c r="T61" s="26">
        <v>29523.48000000001</v>
      </c>
      <c r="U61" s="26">
        <v>31498.723000000002</v>
      </c>
      <c r="V61" s="26">
        <v>30997.326000000052</v>
      </c>
      <c r="W61" s="26">
        <v>32940.034999999967</v>
      </c>
      <c r="X61" s="26">
        <v>29831.125000000007</v>
      </c>
      <c r="Y61" s="26">
        <v>34519.751000000018</v>
      </c>
      <c r="Z61" s="26">
        <v>30903.571</v>
      </c>
      <c r="AA61" s="26">
        <v>32156.462</v>
      </c>
      <c r="AB61" s="26">
        <v>33336.43499999999</v>
      </c>
      <c r="AC61" s="26">
        <v>49473.65399999998</v>
      </c>
      <c r="AD61" s="26">
        <v>50897.267000000043</v>
      </c>
      <c r="AE61" s="26">
        <v>57319.255000000048</v>
      </c>
      <c r="AF61" s="8">
        <v>44996.406999999985</v>
      </c>
      <c r="AG61" s="27">
        <f>(AF61-AE61)/AE61</f>
        <v>-0.2149861857067063</v>
      </c>
      <c r="AI61" s="167">
        <f t="shared" si="35"/>
        <v>1.9784200067392308</v>
      </c>
      <c r="AJ61" s="142">
        <f t="shared" si="35"/>
        <v>1.9672226836151285</v>
      </c>
      <c r="AK61" s="142">
        <f t="shared" ref="AK61:AV63" si="40">IF(U61="","",(U61/D61)*10)</f>
        <v>2.1967931517532344</v>
      </c>
      <c r="AL61" s="142">
        <f t="shared" si="40"/>
        <v>2.3729260081576027</v>
      </c>
      <c r="AM61" s="142">
        <f t="shared" si="40"/>
        <v>2.4758168420606395</v>
      </c>
      <c r="AN61" s="142">
        <f t="shared" si="40"/>
        <v>2.4958910965727048</v>
      </c>
      <c r="AO61" s="142">
        <f t="shared" si="40"/>
        <v>2.8239750172941114</v>
      </c>
      <c r="AP61" s="142">
        <f t="shared" si="40"/>
        <v>2.95999563618712</v>
      </c>
      <c r="AQ61" s="142">
        <f t="shared" si="40"/>
        <v>2.8613877922934243</v>
      </c>
      <c r="AR61" s="142">
        <f t="shared" si="40"/>
        <v>2.7146381384743794</v>
      </c>
      <c r="AS61" s="142">
        <f t="shared" si="40"/>
        <v>2.7936391721613445</v>
      </c>
      <c r="AT61" s="142">
        <f t="shared" si="40"/>
        <v>3.094595117974555</v>
      </c>
      <c r="AU61" s="142">
        <f t="shared" si="40"/>
        <v>2.9794973919702468</v>
      </c>
      <c r="AV61" s="142">
        <f t="shared" si="40"/>
        <v>3.0008193557900138</v>
      </c>
      <c r="AW61" s="27">
        <f t="shared" si="39"/>
        <v>7.1562283884623558E-3</v>
      </c>
      <c r="AZ61" s="129"/>
    </row>
    <row r="62" spans="1:52" ht="20.100000000000001" customHeight="1" thickBot="1">
      <c r="A62" s="158" t="s">
        <v>12</v>
      </c>
      <c r="B62" s="40">
        <v>76422.39</v>
      </c>
      <c r="C62" s="30">
        <v>98632.750000000015</v>
      </c>
      <c r="D62" s="30">
        <v>93700.91999999994</v>
      </c>
      <c r="E62" s="30">
        <v>82943.079999999973</v>
      </c>
      <c r="F62" s="30">
        <v>100845.22000000002</v>
      </c>
      <c r="G62" s="30">
        <v>82769.729999999952</v>
      </c>
      <c r="H62" s="30">
        <v>78072.589999999866</v>
      </c>
      <c r="I62" s="30">
        <v>92901.83</v>
      </c>
      <c r="J62" s="30">
        <v>77572.28</v>
      </c>
      <c r="K62" s="98">
        <v>90006.149999999892</v>
      </c>
      <c r="L62" s="98">
        <v>119138.44999999997</v>
      </c>
      <c r="M62" s="98">
        <v>123755.49</v>
      </c>
      <c r="N62" s="98">
        <v>107820.80999999992</v>
      </c>
      <c r="O62" s="382">
        <v>110555.03999999994</v>
      </c>
      <c r="P62" s="27">
        <f t="shared" si="37"/>
        <v>2.535901928393983E-2</v>
      </c>
      <c r="R62" s="123" t="s">
        <v>12</v>
      </c>
      <c r="S62" s="40">
        <v>15596.707000000013</v>
      </c>
      <c r="T62" s="30">
        <v>18332.828999999987</v>
      </c>
      <c r="U62" s="30">
        <v>21648.361999999994</v>
      </c>
      <c r="V62" s="30">
        <v>20693.550999999999</v>
      </c>
      <c r="W62" s="30">
        <v>23770.443999999989</v>
      </c>
      <c r="X62" s="30">
        <v>22065.902999999984</v>
      </c>
      <c r="Y62" s="30">
        <v>24906.423000000003</v>
      </c>
      <c r="Z62" s="30">
        <v>28016.947000000004</v>
      </c>
      <c r="AA62" s="30">
        <v>26292.933000000001</v>
      </c>
      <c r="AB62" s="30">
        <v>27722.498999999978</v>
      </c>
      <c r="AC62" s="30">
        <v>34797.590000000011</v>
      </c>
      <c r="AD62" s="30">
        <v>34642.825000000055</v>
      </c>
      <c r="AE62" s="30">
        <v>33056.706999999988</v>
      </c>
      <c r="AF62" s="382">
        <v>35907.123000000043</v>
      </c>
      <c r="AG62" s="27">
        <f>(AF62-AE62)/AE62</f>
        <v>8.6228068633698349E-2</v>
      </c>
      <c r="AI62" s="167">
        <f t="shared" si="35"/>
        <v>2.0408556968710365</v>
      </c>
      <c r="AJ62" s="142">
        <f t="shared" si="35"/>
        <v>1.8586959199657298</v>
      </c>
      <c r="AK62" s="142">
        <f t="shared" si="40"/>
        <v>2.3103681372605527</v>
      </c>
      <c r="AL62" s="142">
        <f t="shared" si="40"/>
        <v>2.494909882777443</v>
      </c>
      <c r="AM62" s="142">
        <f t="shared" si="40"/>
        <v>2.357121537342076</v>
      </c>
      <c r="AN62" s="142">
        <f t="shared" si="40"/>
        <v>2.6659387435479127</v>
      </c>
      <c r="AO62" s="142">
        <f t="shared" si="40"/>
        <v>3.190162257970441</v>
      </c>
      <c r="AP62" s="142">
        <f t="shared" si="40"/>
        <v>3.0157583548138938</v>
      </c>
      <c r="AQ62" s="142">
        <f t="shared" si="40"/>
        <v>3.3894753383554024</v>
      </c>
      <c r="AR62" s="142">
        <f t="shared" si="40"/>
        <v>3.080067195408315</v>
      </c>
      <c r="AS62" s="142">
        <f t="shared" si="40"/>
        <v>2.920769071613742</v>
      </c>
      <c r="AT62" s="142">
        <f t="shared" si="40"/>
        <v>2.7992960150697193</v>
      </c>
      <c r="AU62" s="142">
        <f t="shared" si="40"/>
        <v>3.0658930312246784</v>
      </c>
      <c r="AV62" s="142">
        <f t="shared" si="40"/>
        <v>3.2478956183273109</v>
      </c>
      <c r="AW62" s="27">
        <f t="shared" si="39"/>
        <v>5.936364551829492E-2</v>
      </c>
      <c r="AZ62" s="129"/>
    </row>
    <row r="63" spans="1:52" ht="20.100000000000001" customHeight="1" thickBot="1">
      <c r="A63" s="206" t="str">
        <f>A19</f>
        <v>jan-dez</v>
      </c>
      <c r="B63" s="148">
        <f>SUM(B51:B62)</f>
        <v>1169494.56</v>
      </c>
      <c r="C63" s="149">
        <f t="shared" ref="C63:O63" si="41">SUM(C51:C62)</f>
        <v>1396777.8300000003</v>
      </c>
      <c r="D63" s="149">
        <f t="shared" si="41"/>
        <v>1496007.3299999994</v>
      </c>
      <c r="E63" s="149">
        <f t="shared" si="41"/>
        <v>1402563.3800000001</v>
      </c>
      <c r="F63" s="149">
        <f t="shared" si="41"/>
        <v>1451677.5899999996</v>
      </c>
      <c r="G63" s="149">
        <f t="shared" si="41"/>
        <v>1395666.61</v>
      </c>
      <c r="H63" s="149">
        <f t="shared" si="41"/>
        <v>1132719.4099999995</v>
      </c>
      <c r="I63" s="149">
        <f t="shared" si="41"/>
        <v>1302939.8799999994</v>
      </c>
      <c r="J63" s="149">
        <f t="shared" si="41"/>
        <v>1270464.3999999999</v>
      </c>
      <c r="K63" s="149">
        <f t="shared" si="41"/>
        <v>1395239.9999999991</v>
      </c>
      <c r="L63" s="149">
        <f t="shared" si="41"/>
        <v>1739636.7300000004</v>
      </c>
      <c r="M63" s="149">
        <f t="shared" si="41"/>
        <v>1779298.3399999992</v>
      </c>
      <c r="N63" s="149">
        <f t="shared" si="41"/>
        <v>1784966.3799999992</v>
      </c>
      <c r="O63" s="172">
        <f t="shared" si="41"/>
        <v>1776403.5899999992</v>
      </c>
      <c r="P63" s="28">
        <f t="shared" si="37"/>
        <v>-4.7971715859432829E-3</v>
      </c>
      <c r="R63" s="122"/>
      <c r="S63" s="148">
        <f>SUM(S51:S62)</f>
        <v>228223.55300000007</v>
      </c>
      <c r="T63" s="149">
        <f t="shared" ref="T63:AF63" si="42">SUM(T51:T62)</f>
        <v>265930.68799999997</v>
      </c>
      <c r="U63" s="149">
        <f t="shared" si="42"/>
        <v>297441.74100000004</v>
      </c>
      <c r="V63" s="149">
        <f t="shared" si="42"/>
        <v>313195.50799999997</v>
      </c>
      <c r="W63" s="149">
        <f t="shared" si="42"/>
        <v>319331.63400000008</v>
      </c>
      <c r="X63" s="149">
        <f t="shared" si="42"/>
        <v>313646.51399999997</v>
      </c>
      <c r="Y63" s="149">
        <f t="shared" si="42"/>
        <v>292708.82400000008</v>
      </c>
      <c r="Z63" s="149">
        <f t="shared" si="42"/>
        <v>335676.54800000001</v>
      </c>
      <c r="AA63" s="149">
        <f t="shared" si="42"/>
        <v>346139.44200000004</v>
      </c>
      <c r="AB63" s="149">
        <f t="shared" si="42"/>
        <v>364472.386</v>
      </c>
      <c r="AC63" s="149">
        <f t="shared" si="42"/>
        <v>462235.53400000004</v>
      </c>
      <c r="AD63" s="149">
        <f t="shared" si="42"/>
        <v>497791.26100000017</v>
      </c>
      <c r="AE63" s="149">
        <f t="shared" si="42"/>
        <v>520796.79800000018</v>
      </c>
      <c r="AF63" s="172">
        <f t="shared" si="42"/>
        <v>520124.68800000026</v>
      </c>
      <c r="AG63" s="28">
        <f t="shared" ref="AG63:AG67" si="43">IF(AF63="","",(AF63-AE63)/AE63)</f>
        <v>-1.2905417287145601E-3</v>
      </c>
      <c r="AI63" s="166">
        <f t="shared" si="35"/>
        <v>1.9514716938914198</v>
      </c>
      <c r="AJ63" s="151">
        <f t="shared" si="35"/>
        <v>1.9038868049616731</v>
      </c>
      <c r="AK63" s="151">
        <f t="shared" si="40"/>
        <v>1.9882371899875662</v>
      </c>
      <c r="AL63" s="151">
        <f t="shared" si="40"/>
        <v>2.23302213979093</v>
      </c>
      <c r="AM63" s="151">
        <f t="shared" si="40"/>
        <v>2.1997421204249639</v>
      </c>
      <c r="AN63" s="151">
        <f t="shared" si="40"/>
        <v>2.2472882259467393</v>
      </c>
      <c r="AO63" s="151">
        <f t="shared" si="40"/>
        <v>2.5841247304131585</v>
      </c>
      <c r="AP63" s="151">
        <f t="shared" si="40"/>
        <v>2.5763011260350721</v>
      </c>
      <c r="AQ63" s="151">
        <f t="shared" si="40"/>
        <v>2.7245111472623718</v>
      </c>
      <c r="AR63" s="151">
        <f t="shared" si="40"/>
        <v>2.612255855623407</v>
      </c>
      <c r="AS63" s="151">
        <f t="shared" si="40"/>
        <v>2.6570807918041601</v>
      </c>
      <c r="AT63" s="151">
        <f t="shared" si="40"/>
        <v>2.7976829394445475</v>
      </c>
      <c r="AU63" s="151">
        <f t="shared" si="40"/>
        <v>2.9176840742513055</v>
      </c>
      <c r="AV63" s="151">
        <f t="shared" si="40"/>
        <v>2.9279646299296234</v>
      </c>
      <c r="AW63" s="24">
        <f t="shared" si="39"/>
        <v>3.5235328488934913E-3</v>
      </c>
      <c r="AZ63" s="129"/>
    </row>
    <row r="64" spans="1:52" ht="20.100000000000001" customHeight="1">
      <c r="A64" s="156" t="s">
        <v>14</v>
      </c>
      <c r="B64" s="17">
        <f>SUM(B51:B53)</f>
        <v>234491.43</v>
      </c>
      <c r="C64" s="26">
        <f>SUM(C51:C53)</f>
        <v>268123.53000000009</v>
      </c>
      <c r="D64" s="26">
        <f>SUM(D51:D53)</f>
        <v>341123.42000000004</v>
      </c>
      <c r="E64" s="26">
        <f t="shared" ref="E64:N64" si="44">SUM(E51:E53)</f>
        <v>307586.39999999991</v>
      </c>
      <c r="F64" s="26">
        <f t="shared" si="44"/>
        <v>312002.81999999983</v>
      </c>
      <c r="G64" s="26">
        <f t="shared" si="44"/>
        <v>314085.74999999994</v>
      </c>
      <c r="H64" s="26">
        <f t="shared" si="44"/>
        <v>225185.55999999994</v>
      </c>
      <c r="I64" s="26">
        <f t="shared" si="44"/>
        <v>291368.51999999996</v>
      </c>
      <c r="J64" s="26">
        <f t="shared" si="44"/>
        <v>290915.21000000002</v>
      </c>
      <c r="K64" s="26">
        <f t="shared" si="44"/>
        <v>314581.43999999971</v>
      </c>
      <c r="L64" s="26">
        <f t="shared" si="44"/>
        <v>387624.22000000009</v>
      </c>
      <c r="M64" s="26">
        <f t="shared" si="44"/>
        <v>406414.75</v>
      </c>
      <c r="N64" s="26">
        <f t="shared" si="44"/>
        <v>411776.26999999984</v>
      </c>
      <c r="O64" s="26">
        <f>SUM(O51:O53)</f>
        <v>413741.39999999997</v>
      </c>
      <c r="P64" s="27">
        <f t="shared" si="37"/>
        <v>4.7723245441028492E-3</v>
      </c>
      <c r="R64" s="124" t="s">
        <v>14</v>
      </c>
      <c r="S64" s="17">
        <f>SUM(S51:S53)</f>
        <v>45609.39</v>
      </c>
      <c r="T64" s="26">
        <f>SUM(T51:T53)</f>
        <v>53062.921000000002</v>
      </c>
      <c r="U64" s="26">
        <f>SUM(U51:U53)</f>
        <v>61321.651000000027</v>
      </c>
      <c r="V64" s="26">
        <f>SUM(V51:V53)</f>
        <v>63351.315999999992</v>
      </c>
      <c r="W64" s="26">
        <f t="shared" ref="W64:AE64" si="45">SUM(W51:W53)</f>
        <v>61448.611999999994</v>
      </c>
      <c r="X64" s="26">
        <f t="shared" si="45"/>
        <v>65590.697999999975</v>
      </c>
      <c r="Y64" s="26">
        <f t="shared" si="45"/>
        <v>58604.442999999985</v>
      </c>
      <c r="Z64" s="26">
        <f t="shared" si="45"/>
        <v>74095.891999999963</v>
      </c>
      <c r="AA64" s="26">
        <f t="shared" si="45"/>
        <v>76343.599000000002</v>
      </c>
      <c r="AB64" s="26">
        <f t="shared" si="45"/>
        <v>80321.476000000039</v>
      </c>
      <c r="AC64" s="26">
        <f t="shared" si="45"/>
        <v>99368.438000000038</v>
      </c>
      <c r="AD64" s="26">
        <f t="shared" si="45"/>
        <v>107006.38200000001</v>
      </c>
      <c r="AE64" s="26">
        <f t="shared" si="45"/>
        <v>114366.99700000003</v>
      </c>
      <c r="AF64" s="8">
        <f>IF(AF53="","",SUM(AF51:AF53))</f>
        <v>116614.31800000009</v>
      </c>
      <c r="AG64" s="27">
        <f t="shared" si="43"/>
        <v>1.9650083144178855E-2</v>
      </c>
      <c r="AI64" s="205">
        <f t="shared" si="35"/>
        <v>1.9450344091466372</v>
      </c>
      <c r="AJ64" s="152">
        <f t="shared" si="35"/>
        <v>1.9790475308153666</v>
      </c>
      <c r="AK64" s="152">
        <f t="shared" si="35"/>
        <v>1.7976382565582869</v>
      </c>
      <c r="AL64" s="152">
        <f t="shared" si="35"/>
        <v>2.0596266935079059</v>
      </c>
      <c r="AM64" s="152">
        <f t="shared" si="35"/>
        <v>1.9694889937212756</v>
      </c>
      <c r="AN64" s="152">
        <f t="shared" si="35"/>
        <v>2.0883054388809423</v>
      </c>
      <c r="AO64" s="152">
        <f t="shared" si="35"/>
        <v>2.6024956040698171</v>
      </c>
      <c r="AP64" s="152">
        <f t="shared" si="35"/>
        <v>2.5430301118322589</v>
      </c>
      <c r="AQ64" s="152">
        <f t="shared" si="35"/>
        <v>2.6242560160398627</v>
      </c>
      <c r="AR64" s="152">
        <f t="shared" si="35"/>
        <v>2.5532808292822393</v>
      </c>
      <c r="AS64" s="152">
        <f t="shared" si="35"/>
        <v>2.5635250036749513</v>
      </c>
      <c r="AT64" s="152">
        <f t="shared" si="35"/>
        <v>2.6329354926217619</v>
      </c>
      <c r="AU64" s="152">
        <f t="shared" si="35"/>
        <v>2.7774062113875599</v>
      </c>
      <c r="AV64" s="152">
        <f t="shared" si="35"/>
        <v>2.8185315271809901</v>
      </c>
      <c r="AW64" s="24">
        <f t="shared" si="39"/>
        <v>1.4807094340328569E-2</v>
      </c>
    </row>
    <row r="65" spans="1:49" ht="20.100000000000001" customHeight="1">
      <c r="A65" s="156" t="s">
        <v>15</v>
      </c>
      <c r="B65" s="17">
        <f>SUM(B54:B56)</f>
        <v>270632.65000000014</v>
      </c>
      <c r="C65" s="26">
        <f>SUM(C54:C56)</f>
        <v>330331.44000000012</v>
      </c>
      <c r="D65" s="26">
        <f>SUM(D54:D56)</f>
        <v>371262.24999999988</v>
      </c>
      <c r="E65" s="26">
        <f t="shared" ref="E65:N65" si="46">SUM(E54:E56)</f>
        <v>341280.04000000004</v>
      </c>
      <c r="F65" s="26">
        <f t="shared" si="46"/>
        <v>330986.2099999999</v>
      </c>
      <c r="G65" s="26">
        <f t="shared" si="46"/>
        <v>352389.62000000011</v>
      </c>
      <c r="H65" s="26">
        <f t="shared" si="46"/>
        <v>271249.88999999984</v>
      </c>
      <c r="I65" s="26">
        <f t="shared" si="46"/>
        <v>338059.84999999963</v>
      </c>
      <c r="J65" s="26">
        <f t="shared" si="46"/>
        <v>341622.02</v>
      </c>
      <c r="K65" s="26">
        <f t="shared" si="46"/>
        <v>348164.02999999968</v>
      </c>
      <c r="L65" s="26">
        <f t="shared" si="46"/>
        <v>373006.16999999981</v>
      </c>
      <c r="M65" s="26">
        <f t="shared" si="46"/>
        <v>455027.89</v>
      </c>
      <c r="N65" s="26">
        <f t="shared" si="46"/>
        <v>411180.44999999978</v>
      </c>
      <c r="O65" s="26">
        <f>IF(O56="","",SUM(O54:O56))</f>
        <v>458130.93000000005</v>
      </c>
      <c r="P65" s="27">
        <f t="shared" si="37"/>
        <v>0.11418461164678501</v>
      </c>
      <c r="R65" s="122" t="s">
        <v>15</v>
      </c>
      <c r="S65" s="17">
        <f>SUM(S54:S56)</f>
        <v>52069.507000000012</v>
      </c>
      <c r="T65" s="26">
        <f>SUM(T54:T56)</f>
        <v>57799.210999999981</v>
      </c>
      <c r="U65" s="26">
        <f>SUM(U54:U56)</f>
        <v>67284.703999999983</v>
      </c>
      <c r="V65" s="26">
        <f>SUM(V54:V56)</f>
        <v>68302.889999999985</v>
      </c>
      <c r="W65" s="26">
        <f t="shared" ref="W65:AE65" si="47">SUM(W54:W56)</f>
        <v>68997.127000000022</v>
      </c>
      <c r="X65" s="26">
        <f t="shared" si="47"/>
        <v>75648.96299999996</v>
      </c>
      <c r="Y65" s="26">
        <f t="shared" si="47"/>
        <v>65293.128000000026</v>
      </c>
      <c r="Z65" s="26">
        <f t="shared" si="47"/>
        <v>80241.398000000045</v>
      </c>
      <c r="AA65" s="26">
        <f t="shared" si="47"/>
        <v>84590.548999999999</v>
      </c>
      <c r="AB65" s="26">
        <f t="shared" si="47"/>
        <v>84889.636000000028</v>
      </c>
      <c r="AC65" s="26">
        <f t="shared" si="47"/>
        <v>93771.617999999988</v>
      </c>
      <c r="AD65" s="26">
        <f t="shared" si="47"/>
        <v>121302.12800000008</v>
      </c>
      <c r="AE65" s="26">
        <f t="shared" si="47"/>
        <v>117899.58700000003</v>
      </c>
      <c r="AF65" s="8">
        <f>IF(AF56="","",SUM(AF54:AF56))</f>
        <v>136187.39600000001</v>
      </c>
      <c r="AG65" s="27">
        <f t="shared" si="43"/>
        <v>0.15511342715729765</v>
      </c>
      <c r="AI65" s="167">
        <f t="shared" si="35"/>
        <v>1.9239920608248851</v>
      </c>
      <c r="AJ65" s="142">
        <f t="shared" si="35"/>
        <v>1.7497338733485361</v>
      </c>
      <c r="AK65" s="142">
        <f t="shared" si="35"/>
        <v>1.8123227987763368</v>
      </c>
      <c r="AL65" s="142">
        <f t="shared" si="35"/>
        <v>2.0013737105750451</v>
      </c>
      <c r="AM65" s="142">
        <f t="shared" si="35"/>
        <v>2.0845921949437121</v>
      </c>
      <c r="AN65" s="142">
        <f t="shared" si="35"/>
        <v>2.1467420918924893</v>
      </c>
      <c r="AO65" s="142">
        <f t="shared" si="35"/>
        <v>2.4071209024269122</v>
      </c>
      <c r="AP65" s="142">
        <f t="shared" si="35"/>
        <v>2.3735855648045794</v>
      </c>
      <c r="AQ65" s="142">
        <f t="shared" si="35"/>
        <v>2.4761445119960355</v>
      </c>
      <c r="AR65" s="142">
        <f t="shared" si="35"/>
        <v>2.4382081055300313</v>
      </c>
      <c r="AS65" s="142">
        <f t="shared" si="35"/>
        <v>2.5139428122596481</v>
      </c>
      <c r="AT65" s="142">
        <f t="shared" si="35"/>
        <v>2.6658174293448273</v>
      </c>
      <c r="AU65" s="142">
        <f t="shared" si="35"/>
        <v>2.8673441794229291</v>
      </c>
      <c r="AV65" s="142">
        <f t="shared" si="35"/>
        <v>2.9726741217843551</v>
      </c>
      <c r="AW65" s="27">
        <f t="shared" si="39"/>
        <v>3.6734321298890711E-2</v>
      </c>
    </row>
    <row r="66" spans="1:49" ht="20.100000000000001" customHeight="1">
      <c r="A66" s="156" t="s">
        <v>16</v>
      </c>
      <c r="B66" s="17">
        <f>SUM(B57:B59)</f>
        <v>362917.66000000003</v>
      </c>
      <c r="C66" s="26">
        <f>SUM(C57:C59)</f>
        <v>410216.99000000011</v>
      </c>
      <c r="D66" s="26">
        <f>SUM(D57:D59)</f>
        <v>402664.01999999979</v>
      </c>
      <c r="E66" s="26">
        <f t="shared" ref="E66:N66" si="48">SUM(E57:E59)</f>
        <v>374827.90000000014</v>
      </c>
      <c r="F66" s="26">
        <f t="shared" si="48"/>
        <v>411823.39999999991</v>
      </c>
      <c r="G66" s="26">
        <f t="shared" si="48"/>
        <v>392287.49999999988</v>
      </c>
      <c r="H66" s="26">
        <f t="shared" si="48"/>
        <v>324909.64999999991</v>
      </c>
      <c r="I66" s="26">
        <f t="shared" si="48"/>
        <v>335894.45999999973</v>
      </c>
      <c r="J66" s="26">
        <f t="shared" si="48"/>
        <v>323029.73000000004</v>
      </c>
      <c r="K66" s="26">
        <f t="shared" si="48"/>
        <v>359624.85999999987</v>
      </c>
      <c r="L66" s="26">
        <f t="shared" si="48"/>
        <v>485561.99000000028</v>
      </c>
      <c r="M66" s="26">
        <f t="shared" si="48"/>
        <v>462583.7999999997</v>
      </c>
      <c r="N66" s="26">
        <f t="shared" si="48"/>
        <v>492833.60999999993</v>
      </c>
      <c r="O66" s="26">
        <f>IF(O59="","",SUM(O57:O59))</f>
        <v>488752.18999999936</v>
      </c>
      <c r="P66" s="27">
        <f t="shared" si="37"/>
        <v>-8.2815374543967618E-3</v>
      </c>
      <c r="R66" s="122" t="s">
        <v>16</v>
      </c>
      <c r="S66" s="17">
        <f>SUM(S57:S59)</f>
        <v>66706.640000000043</v>
      </c>
      <c r="T66" s="26">
        <f>SUM(T57:T59)</f>
        <v>75687.896000000008</v>
      </c>
      <c r="U66" s="26">
        <f>SUM(U57:U59)</f>
        <v>78884.929000000004</v>
      </c>
      <c r="V66" s="26">
        <f>SUM(V57:V59)</f>
        <v>90834.866999999969</v>
      </c>
      <c r="W66" s="26">
        <f t="shared" ref="W66:AE66" si="49">SUM(W57:W59)</f>
        <v>90275.416000000056</v>
      </c>
      <c r="X66" s="26">
        <f t="shared" si="49"/>
        <v>87840.50900000002</v>
      </c>
      <c r="Y66" s="26">
        <f t="shared" si="49"/>
        <v>78765.768000000011</v>
      </c>
      <c r="Z66" s="26">
        <f t="shared" si="49"/>
        <v>86377.072000000029</v>
      </c>
      <c r="AA66" s="26">
        <f t="shared" si="49"/>
        <v>89313.755000000005</v>
      </c>
      <c r="AB66" s="26">
        <f t="shared" si="49"/>
        <v>95872.349999999977</v>
      </c>
      <c r="AC66" s="26">
        <f t="shared" si="49"/>
        <v>128355.976</v>
      </c>
      <c r="AD66" s="26">
        <f t="shared" si="49"/>
        <v>133533.43400000001</v>
      </c>
      <c r="AE66" s="26">
        <f t="shared" si="49"/>
        <v>144237.76400000011</v>
      </c>
      <c r="AF66" s="8">
        <f>IF(AF59="","",SUM(AF57:AF59))</f>
        <v>138703.18900000013</v>
      </c>
      <c r="AG66" s="27">
        <f t="shared" si="43"/>
        <v>-3.8371192443055195E-2</v>
      </c>
      <c r="AI66" s="167">
        <f t="shared" si="35"/>
        <v>1.8380654168220978</v>
      </c>
      <c r="AJ66" s="142">
        <f t="shared" si="35"/>
        <v>1.8450697519866253</v>
      </c>
      <c r="AK66" s="142">
        <f t="shared" si="35"/>
        <v>1.959075682997454</v>
      </c>
      <c r="AL66" s="142">
        <f t="shared" si="35"/>
        <v>2.4233752876986996</v>
      </c>
      <c r="AM66" s="142">
        <f t="shared" si="35"/>
        <v>2.1920904931579916</v>
      </c>
      <c r="AN66" s="142">
        <f t="shared" si="35"/>
        <v>2.2391870503138653</v>
      </c>
      <c r="AO66" s="142">
        <f t="shared" si="35"/>
        <v>2.4242360299240122</v>
      </c>
      <c r="AP66" s="142">
        <f t="shared" si="35"/>
        <v>2.5715539339350846</v>
      </c>
      <c r="AQ66" s="142">
        <f t="shared" si="35"/>
        <v>2.764877245199691</v>
      </c>
      <c r="AR66" s="142">
        <f t="shared" si="35"/>
        <v>2.6658988480384815</v>
      </c>
      <c r="AS66" s="142">
        <f t="shared" si="35"/>
        <v>2.643451889634111</v>
      </c>
      <c r="AT66" s="142">
        <f t="shared" si="35"/>
        <v>2.8866863474250524</v>
      </c>
      <c r="AU66" s="142">
        <f t="shared" si="35"/>
        <v>2.9267030712454885</v>
      </c>
      <c r="AV66" s="142">
        <f t="shared" si="35"/>
        <v>2.8379041943525678</v>
      </c>
      <c r="AW66" s="27">
        <f t="shared" si="39"/>
        <v>-3.0340924491233538E-2</v>
      </c>
    </row>
    <row r="67" spans="1:49" ht="20.100000000000001" customHeight="1" thickBot="1">
      <c r="A67" s="158" t="s">
        <v>17</v>
      </c>
      <c r="B67" s="40">
        <f>SUM(B60:B62)</f>
        <v>301452.82000000007</v>
      </c>
      <c r="C67" s="30">
        <f>SUM(C60:C62)</f>
        <v>388105.86999999988</v>
      </c>
      <c r="D67" s="30">
        <f>IF(D62="","",SUM(D60:D62))</f>
        <v>380957.63999999966</v>
      </c>
      <c r="E67" s="30">
        <f t="shared" ref="E67:O67" si="50">IF(E62="","",SUM(E60:E62))</f>
        <v>378869.0400000001</v>
      </c>
      <c r="F67" s="30">
        <f t="shared" si="50"/>
        <v>396865.16000000021</v>
      </c>
      <c r="G67" s="30">
        <f t="shared" si="50"/>
        <v>336903.74</v>
      </c>
      <c r="H67" s="30">
        <f t="shared" si="50"/>
        <v>311374.30999999976</v>
      </c>
      <c r="I67" s="30">
        <f t="shared" si="50"/>
        <v>337617.05000000005</v>
      </c>
      <c r="J67" s="30">
        <f t="shared" si="50"/>
        <v>314897.43999999994</v>
      </c>
      <c r="K67" s="30">
        <f t="shared" si="50"/>
        <v>372869.66999999981</v>
      </c>
      <c r="L67" s="30">
        <f t="shared" si="50"/>
        <v>493444.35000000033</v>
      </c>
      <c r="M67" s="30">
        <f t="shared" si="50"/>
        <v>455271.89999999967</v>
      </c>
      <c r="N67" s="30">
        <f t="shared" si="50"/>
        <v>469176.04999999987</v>
      </c>
      <c r="O67" s="30">
        <f t="shared" si="50"/>
        <v>415779.06999999989</v>
      </c>
      <c r="P67" s="31">
        <f t="shared" si="37"/>
        <v>-0.1138101145614743</v>
      </c>
      <c r="R67" s="123" t="s">
        <v>17</v>
      </c>
      <c r="S67" s="40">
        <f>SUM(S60:S62)</f>
        <v>63838.016000000018</v>
      </c>
      <c r="T67" s="30">
        <f>SUM(T60:T62)</f>
        <v>79380.659999999989</v>
      </c>
      <c r="U67" s="30">
        <f>IF(U62="","",SUM(U60:U62))</f>
        <v>89950.456999999995</v>
      </c>
      <c r="V67" s="30">
        <f>IF(V62="","",SUM(V60:V62))</f>
        <v>90706.435000000056</v>
      </c>
      <c r="W67" s="30">
        <f t="shared" ref="W67:AF67" si="51">IF(W62="","",SUM(W60:W62))</f>
        <v>98610.478999999992</v>
      </c>
      <c r="X67" s="30">
        <f t="shared" si="51"/>
        <v>84566.343999999997</v>
      </c>
      <c r="Y67" s="30">
        <f t="shared" si="51"/>
        <v>90045.485000000015</v>
      </c>
      <c r="Z67" s="30">
        <f t="shared" si="51"/>
        <v>94962.186000000016</v>
      </c>
      <c r="AA67" s="30">
        <f t="shared" si="51"/>
        <v>95891.539000000004</v>
      </c>
      <c r="AB67" s="30">
        <f t="shared" si="51"/>
        <v>103388.924</v>
      </c>
      <c r="AC67" s="30">
        <f t="shared" si="51"/>
        <v>140739.50200000001</v>
      </c>
      <c r="AD67" s="30">
        <f t="shared" si="51"/>
        <v>135949.3170000001</v>
      </c>
      <c r="AE67" s="30">
        <f t="shared" si="51"/>
        <v>144292.45000000004</v>
      </c>
      <c r="AF67" s="382">
        <f t="shared" si="51"/>
        <v>128619.78500000006</v>
      </c>
      <c r="AG67" s="31">
        <f t="shared" si="43"/>
        <v>-0.1086173600905659</v>
      </c>
      <c r="AI67" s="173">
        <f t="shared" ref="AI67:AJ67" si="52">(S67/B67)*10</f>
        <v>2.1176785143360082</v>
      </c>
      <c r="AJ67" s="145">
        <f t="shared" si="52"/>
        <v>2.0453352071175841</v>
      </c>
      <c r="AK67" s="145">
        <f t="shared" ref="AK67:AT67" si="53">IF(U62="","",(U67/D67)*10)</f>
        <v>2.3611669003409426</v>
      </c>
      <c r="AL67" s="145">
        <f t="shared" si="53"/>
        <v>2.3941369028200361</v>
      </c>
      <c r="AM67" s="145">
        <f t="shared" si="53"/>
        <v>2.4847350923925884</v>
      </c>
      <c r="AN67" s="145">
        <f t="shared" si="53"/>
        <v>2.5101040433685897</v>
      </c>
      <c r="AO67" s="145">
        <f t="shared" si="53"/>
        <v>2.8918726467832263</v>
      </c>
      <c r="AP67" s="145">
        <f t="shared" si="53"/>
        <v>2.8127189074129992</v>
      </c>
      <c r="AQ67" s="145">
        <f t="shared" si="53"/>
        <v>3.045167309076886</v>
      </c>
      <c r="AR67" s="145">
        <f t="shared" si="53"/>
        <v>2.7727898597920304</v>
      </c>
      <c r="AS67" s="145">
        <f t="shared" si="53"/>
        <v>2.852185905056972</v>
      </c>
      <c r="AT67" s="145">
        <f t="shared" si="53"/>
        <v>2.9861126285193573</v>
      </c>
      <c r="AU67" s="145">
        <f>IF(AE62="","",(AE67/N67)*10)</f>
        <v>3.0754436421040694</v>
      </c>
      <c r="AV67" s="145">
        <f>IF(AF62="","",(AF67/O67)*10)</f>
        <v>3.0934646373613779</v>
      </c>
      <c r="AW67" s="31">
        <f t="shared" si="39"/>
        <v>5.8596408695622861E-3</v>
      </c>
    </row>
    <row r="68" spans="1:49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</sheetData>
  <mergeCells count="24">
    <mergeCell ref="AI4:AV4"/>
    <mergeCell ref="AW4:AW5"/>
    <mergeCell ref="A26:A27"/>
    <mergeCell ref="B26:O26"/>
    <mergeCell ref="P26:P27"/>
    <mergeCell ref="R26:R27"/>
    <mergeCell ref="S26:AF26"/>
    <mergeCell ref="AG26:AG27"/>
    <mergeCell ref="AI26:AV26"/>
    <mergeCell ref="AW26:AW27"/>
    <mergeCell ref="A4:A5"/>
    <mergeCell ref="B4:O4"/>
    <mergeCell ref="P4:P5"/>
    <mergeCell ref="R4:R5"/>
    <mergeCell ref="S4:AF4"/>
    <mergeCell ref="AG4:AG5"/>
    <mergeCell ref="AI48:AV48"/>
    <mergeCell ref="AW48:AW49"/>
    <mergeCell ref="A48:A49"/>
    <mergeCell ref="B48:O48"/>
    <mergeCell ref="P48:P49"/>
    <mergeCell ref="R48:R49"/>
    <mergeCell ref="S48:AF48"/>
    <mergeCell ref="AG48:AG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2DAB1A28-10E6-4B4C-AFB7-F27C5E95EE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P7:P23</xm:sqref>
        </x14:conditionalFormatting>
        <x14:conditionalFormatting xmlns:xm="http://schemas.microsoft.com/office/excel/2006/main">
          <x14:cfRule type="iconSet" priority="6" id="{7CCC364D-C5F9-4A8B-BB9C-B38ADD8EE2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P29:P45</xm:sqref>
        </x14:conditionalFormatting>
        <x14:conditionalFormatting xmlns:xm="http://schemas.microsoft.com/office/excel/2006/main">
          <x14:cfRule type="iconSet" priority="3" id="{E0EE00D8-9B61-46F6-96EC-1DADA5D639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P51:P67</xm:sqref>
        </x14:conditionalFormatting>
        <x14:conditionalFormatting xmlns:xm="http://schemas.microsoft.com/office/excel/2006/main">
          <x14:cfRule type="iconSet" priority="7" id="{D6BF12DD-02B4-45F6-A983-5552E38F7E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AG7:AG23</xm:sqref>
        </x14:conditionalFormatting>
        <x14:conditionalFormatting xmlns:xm="http://schemas.microsoft.com/office/excel/2006/main">
          <x14:cfRule type="iconSet" priority="4" id="{548344C9-6067-4B0C-941C-3F85492CDF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AG29:AG45</xm:sqref>
        </x14:conditionalFormatting>
        <x14:conditionalFormatting xmlns:xm="http://schemas.microsoft.com/office/excel/2006/main">
          <x14:cfRule type="iconSet" priority="1" id="{B1A035D9-7C39-496B-959C-12C56FA185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AG51:AG67</xm:sqref>
        </x14:conditionalFormatting>
        <x14:conditionalFormatting xmlns:xm="http://schemas.microsoft.com/office/excel/2006/main">
          <x14:cfRule type="iconSet" priority="8" id="{02288205-D90E-4F2A-9446-4839A111219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AW7:AW23</xm:sqref>
        </x14:conditionalFormatting>
        <x14:conditionalFormatting xmlns:xm="http://schemas.microsoft.com/office/excel/2006/main">
          <x14:cfRule type="iconSet" priority="5" id="{4484F288-9CC9-46B7-A097-C9022D2CD3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AW29:AW45</xm:sqref>
        </x14:conditionalFormatting>
        <x14:conditionalFormatting xmlns:xm="http://schemas.microsoft.com/office/excel/2006/main">
          <x14:cfRule type="iconSet" priority="2" id="{044498B5-F395-450F-8603-E9D00F8AE5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AW51:AW67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38E00-32FA-41FA-9F78-7739773536DF}">
  <sheetPr>
    <pageSetUpPr fitToPage="1"/>
  </sheetPr>
  <dimension ref="A1:AZ70"/>
  <sheetViews>
    <sheetView showGridLines="0" tabSelected="1" workbookViewId="0">
      <selection activeCell="I19" sqref="I19"/>
    </sheetView>
  </sheetViews>
  <sheetFormatPr defaultRowHeight="15"/>
  <cols>
    <col min="1" max="1" width="18.7109375" customWidth="1"/>
    <col min="16" max="16" width="10.140625" customWidth="1"/>
    <col min="17" max="17" width="1.7109375" customWidth="1"/>
    <col min="18" max="18" width="18.7109375" hidden="1" customWidth="1"/>
    <col min="33" max="33" width="10" customWidth="1"/>
    <col min="34" max="34" width="1.7109375" customWidth="1"/>
    <col min="49" max="49" width="10" customWidth="1"/>
    <col min="51" max="52" width="9.140625" style="128"/>
  </cols>
  <sheetData>
    <row r="1" spans="1:52" ht="15.75">
      <c r="A1" s="10" t="s">
        <v>119</v>
      </c>
    </row>
    <row r="3" spans="1:52" ht="15.75" thickBot="1">
      <c r="P3" s="208" t="s">
        <v>18</v>
      </c>
      <c r="AG3" s="198">
        <v>1000</v>
      </c>
      <c r="AW3" s="198" t="s">
        <v>51</v>
      </c>
    </row>
    <row r="4" spans="1:52" ht="20.100000000000001" customHeight="1">
      <c r="A4" s="481" t="s">
        <v>20</v>
      </c>
      <c r="B4" s="483" t="s">
        <v>0</v>
      </c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8"/>
      <c r="P4" s="486" t="s">
        <v>181</v>
      </c>
      <c r="R4" s="484" t="s">
        <v>20</v>
      </c>
      <c r="S4" s="476" t="s">
        <v>0</v>
      </c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8"/>
      <c r="AG4" s="488" t="s">
        <v>181</v>
      </c>
      <c r="AI4" s="476" t="s">
        <v>0</v>
      </c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8"/>
      <c r="AW4" s="486" t="s">
        <v>181</v>
      </c>
    </row>
    <row r="5" spans="1:52" ht="20.100000000000001" customHeight="1" thickBot="1">
      <c r="A5" s="482"/>
      <c r="B5" s="130">
        <v>2010</v>
      </c>
      <c r="C5" s="20">
        <v>2011</v>
      </c>
      <c r="D5" s="20">
        <v>2012</v>
      </c>
      <c r="E5" s="20">
        <v>2013</v>
      </c>
      <c r="F5" s="20">
        <v>2014</v>
      </c>
      <c r="G5" s="20">
        <v>2015</v>
      </c>
      <c r="H5" s="20">
        <v>2016</v>
      </c>
      <c r="I5" s="20">
        <v>2017</v>
      </c>
      <c r="J5" s="20">
        <v>2018</v>
      </c>
      <c r="K5" s="20">
        <v>2019</v>
      </c>
      <c r="L5" s="20">
        <v>2020</v>
      </c>
      <c r="M5" s="20">
        <v>2021</v>
      </c>
      <c r="N5" s="20">
        <v>2022</v>
      </c>
      <c r="O5" s="21">
        <v>2023</v>
      </c>
      <c r="P5" s="487"/>
      <c r="R5" s="485"/>
      <c r="S5" s="134">
        <v>2010</v>
      </c>
      <c r="T5" s="20">
        <v>2011</v>
      </c>
      <c r="U5" s="20">
        <v>2012</v>
      </c>
      <c r="V5" s="20">
        <v>2013</v>
      </c>
      <c r="W5" s="20">
        <v>2014</v>
      </c>
      <c r="X5" s="20">
        <v>2015</v>
      </c>
      <c r="Y5" s="20">
        <v>2016</v>
      </c>
      <c r="Z5" s="20">
        <v>2017</v>
      </c>
      <c r="AA5" s="20">
        <v>2018</v>
      </c>
      <c r="AB5" s="20">
        <v>2019</v>
      </c>
      <c r="AC5" s="20">
        <v>2020</v>
      </c>
      <c r="AD5" s="20">
        <v>2021</v>
      </c>
      <c r="AE5" s="20">
        <v>2022</v>
      </c>
      <c r="AF5" s="21">
        <v>2023</v>
      </c>
      <c r="AG5" s="489"/>
      <c r="AI5" s="134">
        <v>2010</v>
      </c>
      <c r="AJ5" s="20">
        <v>2011</v>
      </c>
      <c r="AK5" s="20">
        <v>2012</v>
      </c>
      <c r="AL5" s="20">
        <v>2013</v>
      </c>
      <c r="AM5" s="20">
        <v>2014</v>
      </c>
      <c r="AN5" s="20">
        <v>2015</v>
      </c>
      <c r="AO5" s="20">
        <v>2016</v>
      </c>
      <c r="AP5" s="20">
        <v>2017</v>
      </c>
      <c r="AQ5" s="20">
        <v>2018</v>
      </c>
      <c r="AR5" s="20">
        <v>2019</v>
      </c>
      <c r="AS5" s="20">
        <v>2020</v>
      </c>
      <c r="AT5" s="20">
        <v>2021</v>
      </c>
      <c r="AU5" s="20">
        <v>2022</v>
      </c>
      <c r="AV5" s="21">
        <v>2023</v>
      </c>
      <c r="AW5" s="487"/>
      <c r="AY5" s="199">
        <v>2013</v>
      </c>
      <c r="AZ5" s="199">
        <v>2014</v>
      </c>
    </row>
    <row r="6" spans="1:52" ht="3" customHeight="1" thickBot="1">
      <c r="A6" s="200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3"/>
      <c r="R6" s="200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3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201"/>
    </row>
    <row r="7" spans="1:52" ht="20.100000000000001" customHeight="1">
      <c r="A7" s="153" t="s">
        <v>1</v>
      </c>
      <c r="B7" s="131">
        <v>112208.21</v>
      </c>
      <c r="C7" s="23">
        <v>125412.47000000002</v>
      </c>
      <c r="D7" s="23">
        <v>111648.51</v>
      </c>
      <c r="E7" s="23">
        <v>101032.48999999999</v>
      </c>
      <c r="F7" s="23">
        <v>181499.08999999997</v>
      </c>
      <c r="G7" s="23">
        <v>165515.38999999981</v>
      </c>
      <c r="H7" s="23">
        <v>127441.33000000005</v>
      </c>
      <c r="I7" s="23">
        <v>165564.63999999996</v>
      </c>
      <c r="J7" s="171">
        <v>108022.51</v>
      </c>
      <c r="K7" s="171">
        <v>201133.06000000003</v>
      </c>
      <c r="L7" s="171">
        <v>231418.47</v>
      </c>
      <c r="M7" s="171">
        <v>214311.47</v>
      </c>
      <c r="N7" s="171">
        <v>189490.67999999967</v>
      </c>
      <c r="O7" s="154">
        <v>208892.63999999984</v>
      </c>
      <c r="P7" s="24">
        <f>IF(O7="","",(O7-N7)/N7)</f>
        <v>0.10239004894594393</v>
      </c>
      <c r="R7" s="122" t="s">
        <v>1</v>
      </c>
      <c r="S7" s="131">
        <v>5046.811999999999</v>
      </c>
      <c r="T7" s="23">
        <v>5419.8780000000006</v>
      </c>
      <c r="U7" s="23">
        <v>5376.692</v>
      </c>
      <c r="V7" s="23">
        <v>8185.9700000000021</v>
      </c>
      <c r="W7" s="23">
        <v>9253.7109999999993</v>
      </c>
      <c r="X7" s="23">
        <v>8018.4579999999987</v>
      </c>
      <c r="Y7" s="23">
        <v>7549.5260000000026</v>
      </c>
      <c r="Z7" s="23">
        <v>9256.76</v>
      </c>
      <c r="AA7" s="23">
        <v>8429.6530000000002</v>
      </c>
      <c r="AB7" s="23">
        <v>12162.242999999999</v>
      </c>
      <c r="AC7" s="23">
        <v>14395.186999999998</v>
      </c>
      <c r="AD7" s="23">
        <v>11537.55599999999</v>
      </c>
      <c r="AE7" s="23">
        <v>12256.628999999999</v>
      </c>
      <c r="AF7" s="154">
        <v>14628.066999999995</v>
      </c>
      <c r="AG7" s="24">
        <f>IF(AF7="","",(AF7-AE7)/AE7)</f>
        <v>0.19348207406783682</v>
      </c>
      <c r="AI7" s="155">
        <f t="shared" ref="AI7:AV22" si="0">(S7/B7)*10</f>
        <v>0.44977207995742902</v>
      </c>
      <c r="AJ7" s="152">
        <f t="shared" si="0"/>
        <v>0.43216420185329257</v>
      </c>
      <c r="AK7" s="152">
        <f t="shared" si="0"/>
        <v>0.48157310832003042</v>
      </c>
      <c r="AL7" s="152">
        <f t="shared" si="0"/>
        <v>0.81023144139078462</v>
      </c>
      <c r="AM7" s="152">
        <f t="shared" si="0"/>
        <v>0.50984889235532815</v>
      </c>
      <c r="AN7" s="152">
        <f t="shared" si="0"/>
        <v>0.48445392298565154</v>
      </c>
      <c r="AO7" s="152">
        <f t="shared" si="0"/>
        <v>0.5923922796474268</v>
      </c>
      <c r="AP7" s="152">
        <f t="shared" si="0"/>
        <v>0.55910247502123656</v>
      </c>
      <c r="AQ7" s="152">
        <f t="shared" si="0"/>
        <v>0.78036077850810914</v>
      </c>
      <c r="AR7" s="152">
        <f t="shared" si="0"/>
        <v>0.60468642002463424</v>
      </c>
      <c r="AS7" s="152">
        <f t="shared" si="0"/>
        <v>0.62204140404177755</v>
      </c>
      <c r="AT7" s="152">
        <f t="shared" si="0"/>
        <v>0.53835457336931103</v>
      </c>
      <c r="AU7" s="152">
        <f t="shared" si="0"/>
        <v>0.64681962194657916</v>
      </c>
      <c r="AV7" s="152">
        <f t="shared" si="0"/>
        <v>0.70026722817998799</v>
      </c>
      <c r="AW7" s="24">
        <f t="shared" ref="AW7:AW23" si="1">IF(AV7="","",(AV7-AU7)/AU7)</f>
        <v>8.2631392771543147E-2</v>
      </c>
      <c r="AY7" s="129"/>
      <c r="AZ7" s="129"/>
    </row>
    <row r="8" spans="1:52" ht="20.100000000000001" customHeight="1">
      <c r="A8" s="156" t="s">
        <v>2</v>
      </c>
      <c r="B8" s="25">
        <v>103876.33999999997</v>
      </c>
      <c r="C8" s="26">
        <v>109703.67999999998</v>
      </c>
      <c r="D8" s="26">
        <v>90718.43</v>
      </c>
      <c r="E8" s="26">
        <v>91462.49</v>
      </c>
      <c r="F8" s="26">
        <v>178750.52</v>
      </c>
      <c r="G8" s="26">
        <v>189327.78999999998</v>
      </c>
      <c r="H8" s="26">
        <v>161032.97</v>
      </c>
      <c r="I8" s="26">
        <v>180460.41999999998</v>
      </c>
      <c r="J8" s="45">
        <v>101175.85</v>
      </c>
      <c r="K8" s="45">
        <v>239012.21</v>
      </c>
      <c r="L8" s="45">
        <v>200385.87</v>
      </c>
      <c r="M8" s="45">
        <v>256727.69999999998</v>
      </c>
      <c r="N8" s="45">
        <v>265654.01999999973</v>
      </c>
      <c r="O8" s="8">
        <v>263990.03999999986</v>
      </c>
      <c r="P8" s="27">
        <f t="shared" ref="P8:P23" si="2">IF(O8="","",(O8-N8)/N8)</f>
        <v>-6.2637109726397765E-3</v>
      </c>
      <c r="R8" s="122" t="s">
        <v>2</v>
      </c>
      <c r="S8" s="25">
        <v>4875.3999999999996</v>
      </c>
      <c r="T8" s="26">
        <v>5047.22</v>
      </c>
      <c r="U8" s="26">
        <v>4979.2489999999998</v>
      </c>
      <c r="V8" s="26">
        <v>7645.0780000000004</v>
      </c>
      <c r="W8" s="26">
        <v>9124.9479999999967</v>
      </c>
      <c r="X8" s="26">
        <v>9271.5960000000014</v>
      </c>
      <c r="Y8" s="26">
        <v>8398.7909999999993</v>
      </c>
      <c r="Z8" s="26">
        <v>10079.532000000001</v>
      </c>
      <c r="AA8" s="26">
        <v>9460.1350000000002</v>
      </c>
      <c r="AB8" s="26">
        <v>13827.451999999999</v>
      </c>
      <c r="AC8" s="26">
        <v>13178.782000000005</v>
      </c>
      <c r="AD8" s="26">
        <v>12834.916000000007</v>
      </c>
      <c r="AE8" s="26">
        <v>17027.523999999998</v>
      </c>
      <c r="AF8" s="8">
        <v>16552.520999999993</v>
      </c>
      <c r="AG8" s="27">
        <f t="shared" ref="AG8:AG23" si="3">IF(AF8="","",(AF8-AE8)/AE8)</f>
        <v>-2.7896187372867854E-2</v>
      </c>
      <c r="AI8" s="141">
        <f t="shared" si="0"/>
        <v>0.46934653261753362</v>
      </c>
      <c r="AJ8" s="142">
        <f t="shared" si="0"/>
        <v>0.46007754707955117</v>
      </c>
      <c r="AK8" s="142">
        <f t="shared" si="0"/>
        <v>0.54886851547144277</v>
      </c>
      <c r="AL8" s="142">
        <f t="shared" si="0"/>
        <v>0.83587031142493495</v>
      </c>
      <c r="AM8" s="142">
        <f t="shared" si="0"/>
        <v>0.51048511635099003</v>
      </c>
      <c r="AN8" s="142">
        <f t="shared" si="0"/>
        <v>0.48971130968147902</v>
      </c>
      <c r="AO8" s="142">
        <f t="shared" si="0"/>
        <v>0.52155723141664712</v>
      </c>
      <c r="AP8" s="142">
        <f t="shared" si="0"/>
        <v>0.55854530317506745</v>
      </c>
      <c r="AQ8" s="142">
        <f t="shared" si="0"/>
        <v>0.93501907816934571</v>
      </c>
      <c r="AR8" s="142">
        <f t="shared" si="0"/>
        <v>0.57852492138372347</v>
      </c>
      <c r="AS8" s="142">
        <f t="shared" si="0"/>
        <v>0.65767022395341579</v>
      </c>
      <c r="AT8" s="142">
        <f t="shared" si="0"/>
        <v>0.49994277984027458</v>
      </c>
      <c r="AU8" s="142">
        <f t="shared" si="0"/>
        <v>0.64096617096176511</v>
      </c>
      <c r="AV8" s="142">
        <f t="shared" si="0"/>
        <v>0.62701308731193051</v>
      </c>
      <c r="AW8" s="27">
        <f t="shared" si="1"/>
        <v>-2.176883005993609E-2</v>
      </c>
      <c r="AY8" s="129"/>
      <c r="AZ8" s="129"/>
    </row>
    <row r="9" spans="1:52" ht="20.100000000000001" customHeight="1">
      <c r="A9" s="156" t="s">
        <v>3</v>
      </c>
      <c r="B9" s="25">
        <v>167912.4499999999</v>
      </c>
      <c r="C9" s="26">
        <v>125645.36999999997</v>
      </c>
      <c r="D9" s="26">
        <v>135794.10999999996</v>
      </c>
      <c r="E9" s="26">
        <v>78438.490000000034</v>
      </c>
      <c r="F9" s="26">
        <v>159258.74000000002</v>
      </c>
      <c r="G9" s="26">
        <v>179781.25999999998</v>
      </c>
      <c r="H9" s="26">
        <v>158298.96</v>
      </c>
      <c r="I9" s="26">
        <v>184761.43000000002</v>
      </c>
      <c r="J9" s="45">
        <v>131254.85999999999</v>
      </c>
      <c r="K9" s="45">
        <v>209750.07</v>
      </c>
      <c r="L9" s="45">
        <v>209116.09</v>
      </c>
      <c r="M9" s="45">
        <v>346835.91000000079</v>
      </c>
      <c r="N9" s="45">
        <v>197485.24999999974</v>
      </c>
      <c r="O9" s="8">
        <v>305451.39000000013</v>
      </c>
      <c r="P9" s="27">
        <f t="shared" si="2"/>
        <v>0.54670482985438429</v>
      </c>
      <c r="R9" s="122" t="s">
        <v>3</v>
      </c>
      <c r="S9" s="25">
        <v>7464.3919999999998</v>
      </c>
      <c r="T9" s="26">
        <v>5720.5099999999993</v>
      </c>
      <c r="U9" s="26">
        <v>6851.9379999999956</v>
      </c>
      <c r="V9" s="26">
        <v>7142.3209999999999</v>
      </c>
      <c r="W9" s="26">
        <v>8172.4949999999981</v>
      </c>
      <c r="X9" s="26">
        <v>8953.7059999999983</v>
      </c>
      <c r="Y9" s="26">
        <v>8549.0249999999996</v>
      </c>
      <c r="Z9" s="26">
        <v>9978.1299999999992</v>
      </c>
      <c r="AA9" s="26">
        <v>10309.046</v>
      </c>
      <c r="AB9" s="26">
        <v>11853.175999999999</v>
      </c>
      <c r="AC9" s="26">
        <v>12973.125000000002</v>
      </c>
      <c r="AD9" s="26">
        <v>17902.007000000001</v>
      </c>
      <c r="AE9" s="26">
        <v>13839.738000000005</v>
      </c>
      <c r="AF9" s="8">
        <v>20203.877000000008</v>
      </c>
      <c r="AG9" s="27">
        <f t="shared" si="3"/>
        <v>0.45984533811261463</v>
      </c>
      <c r="AI9" s="141">
        <f t="shared" si="0"/>
        <v>0.44454071154342661</v>
      </c>
      <c r="AJ9" s="142">
        <f t="shared" si="0"/>
        <v>0.45529015514061527</v>
      </c>
      <c r="AK9" s="142">
        <f t="shared" si="0"/>
        <v>0.50458285709151873</v>
      </c>
      <c r="AL9" s="142">
        <f t="shared" si="0"/>
        <v>0.9105632961572816</v>
      </c>
      <c r="AM9" s="142">
        <f t="shared" si="0"/>
        <v>0.51315833592555093</v>
      </c>
      <c r="AN9" s="142">
        <f t="shared" si="0"/>
        <v>0.49803333228390984</v>
      </c>
      <c r="AO9" s="142">
        <f t="shared" si="0"/>
        <v>0.54005566429495178</v>
      </c>
      <c r="AP9" s="142">
        <f t="shared" si="0"/>
        <v>0.54005481555322443</v>
      </c>
      <c r="AQ9" s="142">
        <f t="shared" si="0"/>
        <v>0.78542204075338629</v>
      </c>
      <c r="AR9" s="142">
        <f t="shared" si="0"/>
        <v>0.56510951343186677</v>
      </c>
      <c r="AS9" s="142">
        <f t="shared" si="0"/>
        <v>0.62037909182406781</v>
      </c>
      <c r="AT9" s="142">
        <f t="shared" si="0"/>
        <v>0.51615206164782534</v>
      </c>
      <c r="AU9" s="142">
        <f t="shared" si="0"/>
        <v>0.70079856596885204</v>
      </c>
      <c r="AV9" s="142">
        <f t="shared" si="0"/>
        <v>0.6614432823500983</v>
      </c>
      <c r="AW9" s="27">
        <f t="shared" si="1"/>
        <v>-5.6157768479941403E-2</v>
      </c>
      <c r="AY9" s="129"/>
      <c r="AZ9" s="129"/>
    </row>
    <row r="10" spans="1:52" ht="20.100000000000001" customHeight="1">
      <c r="A10" s="156" t="s">
        <v>4</v>
      </c>
      <c r="B10" s="25">
        <v>170409.85000000006</v>
      </c>
      <c r="C10" s="26">
        <v>125525.65000000001</v>
      </c>
      <c r="D10" s="26">
        <v>131142.06000000003</v>
      </c>
      <c r="E10" s="26">
        <v>111314.47999999998</v>
      </c>
      <c r="F10" s="26">
        <v>139455.4</v>
      </c>
      <c r="G10" s="26">
        <v>172871.54000000007</v>
      </c>
      <c r="H10" s="26">
        <v>120913.15000000001</v>
      </c>
      <c r="I10" s="26">
        <v>195875.86000000002</v>
      </c>
      <c r="J10" s="45">
        <v>150373.06</v>
      </c>
      <c r="K10" s="45">
        <v>244932.87999999998</v>
      </c>
      <c r="L10" s="45">
        <v>233003.39</v>
      </c>
      <c r="M10" s="45">
        <v>238556.85</v>
      </c>
      <c r="N10" s="45">
        <v>208933.37999999986</v>
      </c>
      <c r="O10" s="8">
        <v>256969.5199999999</v>
      </c>
      <c r="P10" s="27">
        <f t="shared" si="2"/>
        <v>0.22991127602492276</v>
      </c>
      <c r="R10" s="122" t="s">
        <v>4</v>
      </c>
      <c r="S10" s="25">
        <v>7083.5199999999986</v>
      </c>
      <c r="T10" s="26">
        <v>5734.7760000000007</v>
      </c>
      <c r="U10" s="26">
        <v>6986.2150000000011</v>
      </c>
      <c r="V10" s="26">
        <v>8949.2860000000001</v>
      </c>
      <c r="W10" s="26">
        <v>7735.4290000000001</v>
      </c>
      <c r="X10" s="26">
        <v>8580.4020000000019</v>
      </c>
      <c r="Y10" s="26">
        <v>6742.456000000001</v>
      </c>
      <c r="Z10" s="26">
        <v>10425.911000000004</v>
      </c>
      <c r="AA10" s="26">
        <v>11410.679</v>
      </c>
      <c r="AB10" s="26">
        <v>13024.389000000001</v>
      </c>
      <c r="AC10" s="26">
        <v>14120.863000000001</v>
      </c>
      <c r="AD10" s="26">
        <v>13171.960999999996</v>
      </c>
      <c r="AE10" s="26">
        <v>15339.621000000008</v>
      </c>
      <c r="AF10" s="8">
        <v>16613.527999999991</v>
      </c>
      <c r="AG10" s="27">
        <f t="shared" si="3"/>
        <v>8.3046836685207681E-2</v>
      </c>
      <c r="AI10" s="141">
        <f t="shared" si="0"/>
        <v>0.41567550232571626</v>
      </c>
      <c r="AJ10" s="142">
        <f t="shared" si="0"/>
        <v>0.45686088859129592</v>
      </c>
      <c r="AK10" s="142">
        <f t="shared" si="0"/>
        <v>0.53272115749897475</v>
      </c>
      <c r="AL10" s="142">
        <f t="shared" si="0"/>
        <v>0.80396422819385238</v>
      </c>
      <c r="AM10" s="142">
        <f t="shared" si="0"/>
        <v>0.55468838065790216</v>
      </c>
      <c r="AN10" s="142">
        <f t="shared" si="0"/>
        <v>0.49634555231011412</v>
      </c>
      <c r="AO10" s="142">
        <f t="shared" si="0"/>
        <v>0.55762801647298088</v>
      </c>
      <c r="AP10" s="142">
        <f t="shared" si="0"/>
        <v>0.53227135799174041</v>
      </c>
      <c r="AQ10" s="142">
        <f t="shared" si="0"/>
        <v>0.75882468575155682</v>
      </c>
      <c r="AR10" s="142">
        <f t="shared" si="0"/>
        <v>0.5317533930111793</v>
      </c>
      <c r="AS10" s="142">
        <f t="shared" si="0"/>
        <v>0.60603680487223821</v>
      </c>
      <c r="AT10" s="142">
        <f t="shared" si="0"/>
        <v>0.55215186652573567</v>
      </c>
      <c r="AU10" s="142">
        <f t="shared" si="0"/>
        <v>0.73418718445085307</v>
      </c>
      <c r="AV10" s="142">
        <f t="shared" si="0"/>
        <v>0.64651745467711486</v>
      </c>
      <c r="AW10" s="27">
        <f t="shared" si="1"/>
        <v>-0.11941059668497507</v>
      </c>
      <c r="AY10" s="129"/>
      <c r="AZ10" s="129"/>
    </row>
    <row r="11" spans="1:52" ht="20.100000000000001" customHeight="1">
      <c r="A11" s="156" t="s">
        <v>5</v>
      </c>
      <c r="B11" s="25">
        <v>105742.86999999997</v>
      </c>
      <c r="C11" s="26">
        <v>146772.35999999993</v>
      </c>
      <c r="D11" s="26">
        <v>106191.60999999997</v>
      </c>
      <c r="E11" s="26">
        <v>156740.30999999991</v>
      </c>
      <c r="F11" s="26">
        <v>208322.54999999996</v>
      </c>
      <c r="G11" s="26">
        <v>182102.74999999991</v>
      </c>
      <c r="H11" s="26">
        <v>156318.05000000002</v>
      </c>
      <c r="I11" s="26">
        <v>208364.81999999995</v>
      </c>
      <c r="J11" s="45">
        <v>123404.02</v>
      </c>
      <c r="K11" s="45">
        <v>228431.58000000013</v>
      </c>
      <c r="L11" s="45">
        <v>207366.91000000006</v>
      </c>
      <c r="M11" s="45">
        <v>271945.74000000005</v>
      </c>
      <c r="N11" s="45">
        <v>298254.80000000022</v>
      </c>
      <c r="O11" s="8">
        <v>282035.58</v>
      </c>
      <c r="P11" s="27">
        <f t="shared" si="2"/>
        <v>-5.4380415671433258E-2</v>
      </c>
      <c r="R11" s="122" t="s">
        <v>5</v>
      </c>
      <c r="S11" s="25">
        <v>5269.9080000000022</v>
      </c>
      <c r="T11" s="26">
        <v>6791.5110000000022</v>
      </c>
      <c r="U11" s="26">
        <v>6331.175000000002</v>
      </c>
      <c r="V11" s="26">
        <v>12356.189000000002</v>
      </c>
      <c r="W11" s="26">
        <v>10013.188000000002</v>
      </c>
      <c r="X11" s="26">
        <v>9709.3430000000008</v>
      </c>
      <c r="Y11" s="26">
        <v>9074.4239999999991</v>
      </c>
      <c r="Z11" s="26">
        <v>11193.306000000002</v>
      </c>
      <c r="AA11" s="26">
        <v>12194.198</v>
      </c>
      <c r="AB11" s="26">
        <v>12392.851000000008</v>
      </c>
      <c r="AC11" s="26">
        <v>10554.120999999999</v>
      </c>
      <c r="AD11" s="26">
        <v>14483.971999999998</v>
      </c>
      <c r="AE11" s="26">
        <v>20503.534999999996</v>
      </c>
      <c r="AF11" s="8">
        <v>18630.133999999998</v>
      </c>
      <c r="AG11" s="27">
        <f t="shared" si="3"/>
        <v>-9.1369658939299894E-2</v>
      </c>
      <c r="AI11" s="141">
        <f t="shared" si="0"/>
        <v>0.4983700555886183</v>
      </c>
      <c r="AJ11" s="142">
        <f t="shared" si="0"/>
        <v>0.46272411236012051</v>
      </c>
      <c r="AK11" s="142">
        <f t="shared" si="0"/>
        <v>0.59620293919642087</v>
      </c>
      <c r="AL11" s="142">
        <f t="shared" si="0"/>
        <v>0.78832235306922693</v>
      </c>
      <c r="AM11" s="142">
        <f t="shared" si="0"/>
        <v>0.48065790285305188</v>
      </c>
      <c r="AN11" s="142">
        <f t="shared" si="0"/>
        <v>0.53317937263440585</v>
      </c>
      <c r="AO11" s="142">
        <f t="shared" si="0"/>
        <v>0.58051031214885285</v>
      </c>
      <c r="AP11" s="142">
        <f t="shared" si="0"/>
        <v>0.53719749811892448</v>
      </c>
      <c r="AQ11" s="142">
        <f t="shared" si="0"/>
        <v>0.98815241189063374</v>
      </c>
      <c r="AR11" s="142">
        <f t="shared" si="0"/>
        <v>0.54251916481950524</v>
      </c>
      <c r="AS11" s="142">
        <f t="shared" si="0"/>
        <v>0.50895878228594893</v>
      </c>
      <c r="AT11" s="142">
        <f t="shared" si="0"/>
        <v>0.53260521749669598</v>
      </c>
      <c r="AU11" s="142">
        <f t="shared" si="0"/>
        <v>0.68745029417799752</v>
      </c>
      <c r="AV11" s="142">
        <f t="shared" si="0"/>
        <v>0.66055970668665265</v>
      </c>
      <c r="AW11" s="27">
        <f t="shared" si="1"/>
        <v>-3.9116409897676542E-2</v>
      </c>
      <c r="AY11" s="129"/>
      <c r="AZ11" s="129"/>
    </row>
    <row r="12" spans="1:52" ht="20.100000000000001" customHeight="1">
      <c r="A12" s="156" t="s">
        <v>6</v>
      </c>
      <c r="B12" s="25">
        <v>173043.08000000005</v>
      </c>
      <c r="C12" s="26">
        <v>88557.569999999978</v>
      </c>
      <c r="D12" s="26">
        <v>121066.39000000004</v>
      </c>
      <c r="E12" s="26">
        <v>142381.43</v>
      </c>
      <c r="F12" s="26">
        <v>163673.44999999992</v>
      </c>
      <c r="G12" s="26">
        <v>227727.18000000014</v>
      </c>
      <c r="H12" s="26">
        <v>161332.92000000001</v>
      </c>
      <c r="I12" s="26">
        <v>247351.10999999993</v>
      </c>
      <c r="J12" s="45">
        <v>159573.16</v>
      </c>
      <c r="K12" s="45">
        <v>248865.2099999999</v>
      </c>
      <c r="L12" s="45">
        <v>200988.73999999996</v>
      </c>
      <c r="M12" s="45">
        <v>276889.69999999984</v>
      </c>
      <c r="N12" s="45">
        <v>225840.24999999985</v>
      </c>
      <c r="O12" s="8">
        <v>323297.27000000107</v>
      </c>
      <c r="P12" s="27">
        <f t="shared" si="2"/>
        <v>0.43153078337453699</v>
      </c>
      <c r="R12" s="122" t="s">
        <v>6</v>
      </c>
      <c r="S12" s="25">
        <v>8468.7459999999992</v>
      </c>
      <c r="T12" s="26">
        <v>4467.674</v>
      </c>
      <c r="U12" s="26">
        <v>6989.1480000000029</v>
      </c>
      <c r="V12" s="26">
        <v>11275.52199999999</v>
      </c>
      <c r="W12" s="26">
        <v>8874.6120000000028</v>
      </c>
      <c r="X12" s="26">
        <v>11770.861000000004</v>
      </c>
      <c r="Y12" s="26">
        <v>9513.2329999999984</v>
      </c>
      <c r="Z12" s="26">
        <v>14562.611999999999</v>
      </c>
      <c r="AA12" s="26">
        <v>13054.882</v>
      </c>
      <c r="AB12" s="26">
        <v>13834.111000000008</v>
      </c>
      <c r="AC12" s="26">
        <v>12299.127999999995</v>
      </c>
      <c r="AD12" s="26">
        <v>14683.353999999999</v>
      </c>
      <c r="AE12" s="26">
        <v>14797.464000000002</v>
      </c>
      <c r="AF12" s="8">
        <v>19551.391000000003</v>
      </c>
      <c r="AG12" s="27">
        <f t="shared" si="3"/>
        <v>0.32126633320412207</v>
      </c>
      <c r="AI12" s="141">
        <f t="shared" si="0"/>
        <v>0.48940102083250003</v>
      </c>
      <c r="AJ12" s="142">
        <f t="shared" si="0"/>
        <v>0.50449374344847098</v>
      </c>
      <c r="AK12" s="142">
        <f t="shared" si="0"/>
        <v>0.57729878622795316</v>
      </c>
      <c r="AL12" s="142">
        <f t="shared" si="0"/>
        <v>0.79192363779461905</v>
      </c>
      <c r="AM12" s="142">
        <f t="shared" si="0"/>
        <v>0.54221451310521085</v>
      </c>
      <c r="AN12" s="142">
        <f t="shared" si="0"/>
        <v>0.51688432623633229</v>
      </c>
      <c r="AO12" s="142">
        <f t="shared" si="0"/>
        <v>0.58966471319058733</v>
      </c>
      <c r="AP12" s="142">
        <f t="shared" si="0"/>
        <v>0.5887425368740008</v>
      </c>
      <c r="AQ12" s="142">
        <f t="shared" si="0"/>
        <v>0.81811264500872194</v>
      </c>
      <c r="AR12" s="142">
        <f t="shared" si="0"/>
        <v>0.55588770322698033</v>
      </c>
      <c r="AS12" s="142">
        <f t="shared" si="0"/>
        <v>0.61193119574758248</v>
      </c>
      <c r="AT12" s="142">
        <f t="shared" si="0"/>
        <v>0.53029614319348128</v>
      </c>
      <c r="AU12" s="142">
        <f t="shared" si="0"/>
        <v>0.65521819073438026</v>
      </c>
      <c r="AV12" s="142">
        <f t="shared" si="0"/>
        <v>0.60474964728282243</v>
      </c>
      <c r="AW12" s="27">
        <f t="shared" si="1"/>
        <v>-7.7025552961207902E-2</v>
      </c>
      <c r="AY12" s="129"/>
      <c r="AZ12" s="129"/>
    </row>
    <row r="13" spans="1:52" ht="20.100000000000001" customHeight="1">
      <c r="A13" s="156" t="s">
        <v>7</v>
      </c>
      <c r="B13" s="25">
        <v>153878.58000000007</v>
      </c>
      <c r="C13" s="26">
        <v>146271.1</v>
      </c>
      <c r="D13" s="26">
        <v>129654.32999999994</v>
      </c>
      <c r="E13" s="26">
        <v>179800.25999999989</v>
      </c>
      <c r="F13" s="26">
        <v>269493.00999999989</v>
      </c>
      <c r="G13" s="26">
        <v>237770.30999999997</v>
      </c>
      <c r="H13" s="26">
        <v>147807.46000000011</v>
      </c>
      <c r="I13" s="26">
        <v>207312.03999999983</v>
      </c>
      <c r="J13" s="45">
        <v>176243.62</v>
      </c>
      <c r="K13" s="45">
        <v>278687.1700000001</v>
      </c>
      <c r="L13" s="45">
        <v>285820.33000000013</v>
      </c>
      <c r="M13" s="45">
        <v>278908.12</v>
      </c>
      <c r="N13" s="45">
        <v>236057.12999999974</v>
      </c>
      <c r="O13" s="8">
        <v>301457.02999999985</v>
      </c>
      <c r="P13" s="27">
        <f t="shared" si="2"/>
        <v>0.27705115282897907</v>
      </c>
      <c r="R13" s="122" t="s">
        <v>7</v>
      </c>
      <c r="S13" s="25">
        <v>8304.4390000000039</v>
      </c>
      <c r="T13" s="26">
        <v>7350.9219999999987</v>
      </c>
      <c r="U13" s="26">
        <v>8610.476999999999</v>
      </c>
      <c r="V13" s="26">
        <v>14121.920000000007</v>
      </c>
      <c r="W13" s="26">
        <v>13262.653999999999</v>
      </c>
      <c r="X13" s="26">
        <v>12363.967000000001</v>
      </c>
      <c r="Y13" s="26">
        <v>8473.6030000000046</v>
      </c>
      <c r="Z13" s="26">
        <v>11749.72900000001</v>
      </c>
      <c r="AA13" s="26">
        <v>14285.174000000001</v>
      </c>
      <c r="AB13" s="26">
        <v>14287.105000000005</v>
      </c>
      <c r="AC13" s="26">
        <v>16611.900999999998</v>
      </c>
      <c r="AD13" s="26">
        <v>15670.151999999995</v>
      </c>
      <c r="AE13" s="26">
        <v>16724.077000000001</v>
      </c>
      <c r="AF13" s="8">
        <v>19373.227000000014</v>
      </c>
      <c r="AG13" s="27">
        <f t="shared" si="3"/>
        <v>0.15840336061595581</v>
      </c>
      <c r="AI13" s="141">
        <f t="shared" si="0"/>
        <v>0.53967478774498701</v>
      </c>
      <c r="AJ13" s="142">
        <f t="shared" si="0"/>
        <v>0.50255463998014638</v>
      </c>
      <c r="AK13" s="142">
        <f t="shared" si="0"/>
        <v>0.66411025378018629</v>
      </c>
      <c r="AL13" s="142">
        <f t="shared" si="0"/>
        <v>0.78542266846555253</v>
      </c>
      <c r="AM13" s="142">
        <f t="shared" si="0"/>
        <v>0.49213350654252608</v>
      </c>
      <c r="AN13" s="142">
        <f t="shared" si="0"/>
        <v>0.51999625184490039</v>
      </c>
      <c r="AO13" s="142">
        <f t="shared" si="0"/>
        <v>0.57328655806682549</v>
      </c>
      <c r="AP13" s="142">
        <f t="shared" si="0"/>
        <v>0.56676539384784497</v>
      </c>
      <c r="AQ13" s="142">
        <f t="shared" si="0"/>
        <v>0.81053566648256559</v>
      </c>
      <c r="AR13" s="142">
        <f t="shared" si="0"/>
        <v>0.51265743593434887</v>
      </c>
      <c r="AS13" s="142">
        <f t="shared" si="0"/>
        <v>0.58120081940987156</v>
      </c>
      <c r="AT13" s="142">
        <f t="shared" si="0"/>
        <v>0.56183921787576485</v>
      </c>
      <c r="AU13" s="142">
        <f t="shared" si="0"/>
        <v>0.70847582532245557</v>
      </c>
      <c r="AV13" s="142">
        <f t="shared" si="0"/>
        <v>0.64265301757932214</v>
      </c>
      <c r="AW13" s="27">
        <f t="shared" si="1"/>
        <v>-9.2907627036074025E-2</v>
      </c>
      <c r="AY13" s="129"/>
      <c r="AZ13" s="129"/>
    </row>
    <row r="14" spans="1:52" ht="20.100000000000001" customHeight="1">
      <c r="A14" s="156" t="s">
        <v>8</v>
      </c>
      <c r="B14" s="25">
        <v>172907.80999999991</v>
      </c>
      <c r="C14" s="26">
        <v>197865.85999999996</v>
      </c>
      <c r="D14" s="26">
        <v>108818.47999999997</v>
      </c>
      <c r="E14" s="26">
        <v>128700.31000000001</v>
      </c>
      <c r="F14" s="26">
        <v>196874.73</v>
      </c>
      <c r="G14" s="26">
        <v>236496.18999999983</v>
      </c>
      <c r="H14" s="26">
        <v>161286.66999999981</v>
      </c>
      <c r="I14" s="26">
        <v>171590.03999999995</v>
      </c>
      <c r="J14" s="45">
        <v>180155.07</v>
      </c>
      <c r="K14" s="45">
        <v>296232.94000000058</v>
      </c>
      <c r="L14" s="45">
        <v>286301.54999999993</v>
      </c>
      <c r="M14" s="45">
        <v>219196.88999999978</v>
      </c>
      <c r="N14" s="45">
        <v>242636.11999999979</v>
      </c>
      <c r="O14" s="8">
        <v>258370.37999999992</v>
      </c>
      <c r="P14" s="27">
        <f t="shared" si="2"/>
        <v>6.4847146418266735E-2</v>
      </c>
      <c r="R14" s="122" t="s">
        <v>8</v>
      </c>
      <c r="S14" s="25">
        <v>7854.7379999999985</v>
      </c>
      <c r="T14" s="26">
        <v>8326.2219999999998</v>
      </c>
      <c r="U14" s="26">
        <v>7079.4509999999991</v>
      </c>
      <c r="V14" s="26">
        <v>9224.3630000000012</v>
      </c>
      <c r="W14" s="26">
        <v>8588.8440000000028</v>
      </c>
      <c r="X14" s="26">
        <v>10903.496999999998</v>
      </c>
      <c r="Y14" s="26">
        <v>9835.2980000000043</v>
      </c>
      <c r="Z14" s="26">
        <v>10047.059999999994</v>
      </c>
      <c r="AA14" s="26">
        <v>13857.925999999999</v>
      </c>
      <c r="AB14" s="26">
        <v>14770.591999999991</v>
      </c>
      <c r="AC14" s="26">
        <v>15842.40800000001</v>
      </c>
      <c r="AD14" s="26">
        <v>12842.719000000006</v>
      </c>
      <c r="AE14" s="26">
        <v>16614.627</v>
      </c>
      <c r="AF14" s="8">
        <v>17377.493999999999</v>
      </c>
      <c r="AG14" s="27">
        <f t="shared" si="3"/>
        <v>4.5915385280692632E-2</v>
      </c>
      <c r="AI14" s="141">
        <f t="shared" si="0"/>
        <v>0.45427317597741834</v>
      </c>
      <c r="AJ14" s="142">
        <f t="shared" si="0"/>
        <v>0.4208013449111434</v>
      </c>
      <c r="AK14" s="142">
        <f t="shared" si="0"/>
        <v>0.65057433259497854</v>
      </c>
      <c r="AL14" s="142">
        <f t="shared" si="0"/>
        <v>0.71673199543963806</v>
      </c>
      <c r="AM14" s="142">
        <f t="shared" si="0"/>
        <v>0.436259341155668</v>
      </c>
      <c r="AN14" s="142">
        <f t="shared" si="0"/>
        <v>0.46104324133086483</v>
      </c>
      <c r="AO14" s="142">
        <f t="shared" si="0"/>
        <v>0.60980228558256033</v>
      </c>
      <c r="AP14" s="142">
        <f t="shared" si="0"/>
        <v>0.58552699212611625</v>
      </c>
      <c r="AQ14" s="142">
        <f t="shared" si="0"/>
        <v>0.76922209294470589</v>
      </c>
      <c r="AR14" s="142">
        <f t="shared" si="0"/>
        <v>0.49861409740591178</v>
      </c>
      <c r="AS14" s="142">
        <f t="shared" si="0"/>
        <v>0.55334691691330395</v>
      </c>
      <c r="AT14" s="142">
        <f t="shared" si="0"/>
        <v>0.58589877803467094</v>
      </c>
      <c r="AU14" s="142">
        <f t="shared" si="0"/>
        <v>0.6847548913986925</v>
      </c>
      <c r="AV14" s="142">
        <f t="shared" si="0"/>
        <v>0.67258073468019064</v>
      </c>
      <c r="AW14" s="27">
        <f t="shared" si="1"/>
        <v>-1.7778853238470064E-2</v>
      </c>
      <c r="AY14" s="129"/>
      <c r="AZ14" s="129"/>
    </row>
    <row r="15" spans="1:52" ht="20.100000000000001" customHeight="1">
      <c r="A15" s="156" t="s">
        <v>9</v>
      </c>
      <c r="B15" s="25">
        <v>184668.65</v>
      </c>
      <c r="C15" s="26">
        <v>144340.81999999992</v>
      </c>
      <c r="D15" s="26">
        <v>80105.51999999996</v>
      </c>
      <c r="E15" s="26">
        <v>122946.30000000002</v>
      </c>
      <c r="F15" s="26">
        <v>216355.29000000004</v>
      </c>
      <c r="G15" s="26">
        <v>152646.59000000005</v>
      </c>
      <c r="H15" s="26">
        <v>149729.00999999972</v>
      </c>
      <c r="I15" s="26">
        <v>137518.23999999996</v>
      </c>
      <c r="J15" s="45">
        <v>158081.72</v>
      </c>
      <c r="K15" s="45">
        <v>248455.1099999999</v>
      </c>
      <c r="L15" s="45">
        <v>193947.6099999999</v>
      </c>
      <c r="M15" s="45">
        <v>185986.09999999983</v>
      </c>
      <c r="N15" s="45">
        <v>274125.09999999974</v>
      </c>
      <c r="O15" s="8">
        <v>185337.76999999993</v>
      </c>
      <c r="P15" s="27">
        <f t="shared" si="2"/>
        <v>-0.32389347053589729</v>
      </c>
      <c r="R15" s="122" t="s">
        <v>9</v>
      </c>
      <c r="S15" s="25">
        <v>8976.5390000000007</v>
      </c>
      <c r="T15" s="26">
        <v>8231.4969999999994</v>
      </c>
      <c r="U15" s="26">
        <v>7380.0529999999981</v>
      </c>
      <c r="V15" s="26">
        <v>9158.0150000000012</v>
      </c>
      <c r="W15" s="26">
        <v>11920.680999999999</v>
      </c>
      <c r="X15" s="26">
        <v>8611.9049999999952</v>
      </c>
      <c r="Y15" s="26">
        <v>9047.3699999999972</v>
      </c>
      <c r="Z15" s="26">
        <v>10872.128000000008</v>
      </c>
      <c r="AA15" s="26">
        <v>13645.628000000001</v>
      </c>
      <c r="AB15" s="26">
        <v>13484.313000000007</v>
      </c>
      <c r="AC15" s="26">
        <v>12902.209999999997</v>
      </c>
      <c r="AD15" s="26">
        <v>12615.414999999995</v>
      </c>
      <c r="AE15" s="26">
        <v>19603.920000000002</v>
      </c>
      <c r="AF15" s="8">
        <v>13850.563000000011</v>
      </c>
      <c r="AG15" s="27">
        <f t="shared" si="3"/>
        <v>-0.29347992646368637</v>
      </c>
      <c r="AI15" s="141">
        <f t="shared" si="0"/>
        <v>0.48608894904468092</v>
      </c>
      <c r="AJ15" s="142">
        <f t="shared" si="0"/>
        <v>0.57028198953005838</v>
      </c>
      <c r="AK15" s="142">
        <f t="shared" si="0"/>
        <v>0.92129144158854492</v>
      </c>
      <c r="AL15" s="142">
        <f t="shared" si="0"/>
        <v>0.7448792684285741</v>
      </c>
      <c r="AM15" s="142">
        <f t="shared" si="0"/>
        <v>0.55097709882665669</v>
      </c>
      <c r="AN15" s="142">
        <f t="shared" si="0"/>
        <v>0.56417277320115655</v>
      </c>
      <c r="AO15" s="142">
        <f t="shared" si="0"/>
        <v>0.60424963739491866</v>
      </c>
      <c r="AP15" s="142">
        <f t="shared" si="0"/>
        <v>0.79059534211607208</v>
      </c>
      <c r="AQ15" s="142">
        <f t="shared" si="0"/>
        <v>0.86320088116450155</v>
      </c>
      <c r="AR15" s="142">
        <f t="shared" si="0"/>
        <v>0.54272632991931669</v>
      </c>
      <c r="AS15" s="142">
        <f t="shared" si="0"/>
        <v>0.66524202077045469</v>
      </c>
      <c r="AT15" s="142">
        <f t="shared" si="0"/>
        <v>0.67829880835180723</v>
      </c>
      <c r="AU15" s="142">
        <f t="shared" si="0"/>
        <v>0.71514501955494125</v>
      </c>
      <c r="AV15" s="142">
        <f t="shared" si="0"/>
        <v>0.74731464611881404</v>
      </c>
      <c r="AW15" s="27">
        <f t="shared" si="1"/>
        <v>4.4983360974663607E-2</v>
      </c>
      <c r="AY15" s="129"/>
      <c r="AZ15" s="129"/>
    </row>
    <row r="16" spans="1:52" ht="20.100000000000001" customHeight="1">
      <c r="A16" s="156" t="s">
        <v>10</v>
      </c>
      <c r="B16" s="25">
        <v>175049.21999999997</v>
      </c>
      <c r="C16" s="26">
        <v>101082.92000000001</v>
      </c>
      <c r="D16" s="26">
        <v>69030.890000000014</v>
      </c>
      <c r="E16" s="26">
        <v>154535.30999999976</v>
      </c>
      <c r="F16" s="26">
        <v>191998.53000000006</v>
      </c>
      <c r="G16" s="26">
        <v>123638.51</v>
      </c>
      <c r="H16" s="26">
        <v>139323.20999999988</v>
      </c>
      <c r="I16" s="26">
        <v>159510.34999999989</v>
      </c>
      <c r="J16" s="45">
        <v>217871.62</v>
      </c>
      <c r="K16" s="45">
        <v>280257.64000000013</v>
      </c>
      <c r="L16" s="45">
        <v>221165.11999999979</v>
      </c>
      <c r="M16" s="45">
        <v>222116.84000000008</v>
      </c>
      <c r="N16" s="45">
        <v>259394.99000000002</v>
      </c>
      <c r="O16" s="8">
        <v>182899.52999999991</v>
      </c>
      <c r="P16" s="27">
        <f t="shared" si="2"/>
        <v>-0.29489952755062887</v>
      </c>
      <c r="R16" s="122" t="s">
        <v>10</v>
      </c>
      <c r="S16" s="25">
        <v>8917.1569999999974</v>
      </c>
      <c r="T16" s="26">
        <v>6317.9840000000004</v>
      </c>
      <c r="U16" s="26">
        <v>6844.7550000000019</v>
      </c>
      <c r="V16" s="26">
        <v>12425.312000000002</v>
      </c>
      <c r="W16" s="26">
        <v>11852.688999999998</v>
      </c>
      <c r="X16" s="26">
        <v>8900.4360000000015</v>
      </c>
      <c r="Y16" s="26">
        <v>10677.083000000001</v>
      </c>
      <c r="Z16" s="26">
        <v>13098.086000000008</v>
      </c>
      <c r="AA16" s="26">
        <v>16740.395</v>
      </c>
      <c r="AB16" s="26">
        <v>17459.428999999986</v>
      </c>
      <c r="AC16" s="26">
        <v>14265.805999999997</v>
      </c>
      <c r="AD16" s="26">
        <v>13945.046000000009</v>
      </c>
      <c r="AE16" s="26">
        <v>17808.539999999997</v>
      </c>
      <c r="AF16" s="8">
        <v>12997.628000000001</v>
      </c>
      <c r="AG16" s="27">
        <f t="shared" si="3"/>
        <v>-0.27014634551737521</v>
      </c>
      <c r="AI16" s="141">
        <f t="shared" si="0"/>
        <v>0.50940855377704619</v>
      </c>
      <c r="AJ16" s="142">
        <f t="shared" si="0"/>
        <v>0.62502982699747878</v>
      </c>
      <c r="AK16" s="142">
        <f t="shared" si="0"/>
        <v>0.99154958019518513</v>
      </c>
      <c r="AL16" s="142">
        <f t="shared" si="0"/>
        <v>0.80404355483546253</v>
      </c>
      <c r="AM16" s="142">
        <f t="shared" si="0"/>
        <v>0.61733227853359063</v>
      </c>
      <c r="AN16" s="142">
        <f t="shared" si="0"/>
        <v>0.71987570862832317</v>
      </c>
      <c r="AO16" s="142">
        <f t="shared" si="0"/>
        <v>0.76635350276526137</v>
      </c>
      <c r="AP16" s="142">
        <f t="shared" si="0"/>
        <v>0.8211433301976967</v>
      </c>
      <c r="AQ16" s="142">
        <f t="shared" si="0"/>
        <v>0.76836051432490382</v>
      </c>
      <c r="AR16" s="142">
        <f t="shared" si="0"/>
        <v>0.62297780713489115</v>
      </c>
      <c r="AS16" s="142">
        <f t="shared" si="0"/>
        <v>0.64502965024503012</v>
      </c>
      <c r="AT16" s="142">
        <f t="shared" si="0"/>
        <v>0.62782479707526928</v>
      </c>
      <c r="AU16" s="142">
        <f t="shared" si="0"/>
        <v>0.68654140158990717</v>
      </c>
      <c r="AV16" s="142">
        <f t="shared" si="0"/>
        <v>0.71064305085967183</v>
      </c>
      <c r="AW16" s="27">
        <f t="shared" si="1"/>
        <v>3.510589341582248E-2</v>
      </c>
      <c r="AY16" s="129"/>
      <c r="AZ16" s="129"/>
    </row>
    <row r="17" spans="1:52" ht="20.100000000000001" customHeight="1">
      <c r="A17" s="156" t="s">
        <v>11</v>
      </c>
      <c r="B17" s="25">
        <v>143652.40999999997</v>
      </c>
      <c r="C17" s="26">
        <v>108321.03000000003</v>
      </c>
      <c r="D17" s="26">
        <v>126056.69</v>
      </c>
      <c r="E17" s="26">
        <v>102105.74999999991</v>
      </c>
      <c r="F17" s="26">
        <v>191150.96000000002</v>
      </c>
      <c r="G17" s="26">
        <v>143866.02999999988</v>
      </c>
      <c r="H17" s="26">
        <v>151239.86000000007</v>
      </c>
      <c r="I17" s="26">
        <v>135902.21999999988</v>
      </c>
      <c r="J17" s="45">
        <v>269362.65000000002</v>
      </c>
      <c r="K17" s="45">
        <v>228067.11000000004</v>
      </c>
      <c r="L17" s="45">
        <v>226213.38000000006</v>
      </c>
      <c r="M17" s="45">
        <v>214361.34999999995</v>
      </c>
      <c r="N17" s="45">
        <v>276512.30000000005</v>
      </c>
      <c r="O17" s="8">
        <v>193306.23999999976</v>
      </c>
      <c r="P17" s="27">
        <f t="shared" si="2"/>
        <v>-0.30091268995990511</v>
      </c>
      <c r="R17" s="122" t="s">
        <v>11</v>
      </c>
      <c r="S17" s="25">
        <v>8623.6640000000007</v>
      </c>
      <c r="T17" s="26">
        <v>7729.3239999999987</v>
      </c>
      <c r="U17" s="26">
        <v>10518.219000000001</v>
      </c>
      <c r="V17" s="26">
        <v>7756.1780000000035</v>
      </c>
      <c r="W17" s="26">
        <v>12715.098000000002</v>
      </c>
      <c r="X17" s="26">
        <v>10229.966999999997</v>
      </c>
      <c r="Y17" s="26">
        <v>10778.716999999997</v>
      </c>
      <c r="Z17" s="26">
        <v>11138.637000000001</v>
      </c>
      <c r="AA17" s="26">
        <v>17757.596000000001</v>
      </c>
      <c r="AB17" s="26">
        <v>15905.198000000008</v>
      </c>
      <c r="AC17" s="26">
        <v>14901.102000000014</v>
      </c>
      <c r="AD17" s="26">
        <v>15769.840000000007</v>
      </c>
      <c r="AE17" s="26">
        <v>21137.471000000001</v>
      </c>
      <c r="AF17" s="8">
        <v>15385.632000000005</v>
      </c>
      <c r="AG17" s="27">
        <f t="shared" si="3"/>
        <v>-0.27211576067922205</v>
      </c>
      <c r="AI17" s="141">
        <f t="shared" si="0"/>
        <v>0.60031460662581315</v>
      </c>
      <c r="AJ17" s="142">
        <f t="shared" si="0"/>
        <v>0.71355709966938063</v>
      </c>
      <c r="AK17" s="142">
        <f t="shared" ref="AK17:AN19" si="4">IF(U17="","",(U17/D17)*10)</f>
        <v>0.83440387019522733</v>
      </c>
      <c r="AL17" s="142">
        <f t="shared" si="4"/>
        <v>0.75962205850307263</v>
      </c>
      <c r="AM17" s="142">
        <f t="shared" si="4"/>
        <v>0.665186196292187</v>
      </c>
      <c r="AN17" s="142">
        <f t="shared" si="4"/>
        <v>0.71107592250929597</v>
      </c>
      <c r="AO17" s="142">
        <f t="shared" si="0"/>
        <v>0.71269022597614096</v>
      </c>
      <c r="AP17" s="142">
        <f t="shared" si="0"/>
        <v>0.81960669958150867</v>
      </c>
      <c r="AQ17" s="142">
        <f t="shared" si="0"/>
        <v>0.65924492501094711</v>
      </c>
      <c r="AR17" s="142">
        <f t="shared" si="0"/>
        <v>0.69739113193480651</v>
      </c>
      <c r="AS17" s="142">
        <f t="shared" si="0"/>
        <v>0.65871886092679444</v>
      </c>
      <c r="AT17" s="142">
        <f t="shared" si="0"/>
        <v>0.73566620101991387</v>
      </c>
      <c r="AU17" s="142">
        <f t="shared" si="0"/>
        <v>0.76443149183598691</v>
      </c>
      <c r="AV17" s="142">
        <f t="shared" si="0"/>
        <v>0.79592009031886524</v>
      </c>
      <c r="AW17" s="27">
        <f t="shared" si="1"/>
        <v>4.1192178526358231E-2</v>
      </c>
      <c r="AY17" s="129"/>
      <c r="AZ17" s="129"/>
    </row>
    <row r="18" spans="1:52" ht="20.100000000000001" customHeight="1" thickBot="1">
      <c r="A18" s="156" t="s">
        <v>12</v>
      </c>
      <c r="B18" s="25">
        <v>152913.45000000004</v>
      </c>
      <c r="C18" s="26">
        <v>216589.59999999995</v>
      </c>
      <c r="D18" s="26">
        <v>85917.549999999959</v>
      </c>
      <c r="E18" s="26">
        <v>230072.31999999998</v>
      </c>
      <c r="F18" s="26">
        <v>233366.15000000014</v>
      </c>
      <c r="G18" s="26">
        <v>149347.89999999994</v>
      </c>
      <c r="H18" s="26">
        <v>169726.70999999988</v>
      </c>
      <c r="I18" s="26">
        <v>161609.71999999994</v>
      </c>
      <c r="J18" s="45">
        <v>201683.16</v>
      </c>
      <c r="K18" s="45">
        <v>231436.16000000015</v>
      </c>
      <c r="L18" s="45">
        <v>249510.86000000004</v>
      </c>
      <c r="M18" s="45">
        <v>245114.83000000005</v>
      </c>
      <c r="N18" s="45">
        <v>297038.52000000054</v>
      </c>
      <c r="O18" s="8">
        <v>205639.24999999994</v>
      </c>
      <c r="P18" s="27">
        <f t="shared" si="2"/>
        <v>-0.30770174184816312</v>
      </c>
      <c r="R18" s="122" t="s">
        <v>12</v>
      </c>
      <c r="S18" s="25">
        <v>8608.0499999999975</v>
      </c>
      <c r="T18" s="26">
        <v>10777.051000000001</v>
      </c>
      <c r="U18" s="26">
        <v>8423.9280000000035</v>
      </c>
      <c r="V18" s="26">
        <v>14158.847</v>
      </c>
      <c r="W18" s="26">
        <v>13639.642000000007</v>
      </c>
      <c r="X18" s="26">
        <v>9440.7710000000006</v>
      </c>
      <c r="Y18" s="26">
        <v>11551.010000000002</v>
      </c>
      <c r="Z18" s="26">
        <v>14804.034999999996</v>
      </c>
      <c r="AA18" s="26">
        <v>13581.739</v>
      </c>
      <c r="AB18" s="26">
        <v>16207.478999999999</v>
      </c>
      <c r="AC18" s="26">
        <v>14210.079999999994</v>
      </c>
      <c r="AD18" s="26">
        <v>17409.10100000001</v>
      </c>
      <c r="AE18" s="26">
        <v>19690.529000000002</v>
      </c>
      <c r="AF18" s="8">
        <v>14212.913999999997</v>
      </c>
      <c r="AG18" s="27">
        <f t="shared" si="3"/>
        <v>-0.27818526358535134</v>
      </c>
      <c r="AI18" s="141">
        <f t="shared" si="0"/>
        <v>0.56293609227965202</v>
      </c>
      <c r="AJ18" s="142">
        <f t="shared" si="0"/>
        <v>0.49757933898949919</v>
      </c>
      <c r="AK18" s="142">
        <f t="shared" si="4"/>
        <v>0.98046650538801527</v>
      </c>
      <c r="AL18" s="142">
        <f t="shared" si="4"/>
        <v>0.61540853762851611</v>
      </c>
      <c r="AM18" s="142">
        <f t="shared" si="4"/>
        <v>0.58447388363736552</v>
      </c>
      <c r="AN18" s="142">
        <f t="shared" si="4"/>
        <v>0.63213282543644767</v>
      </c>
      <c r="AO18" s="142">
        <f t="shared" si="0"/>
        <v>0.68056524515204542</v>
      </c>
      <c r="AP18" s="142">
        <f t="shared" si="0"/>
        <v>0.91603617653690639</v>
      </c>
      <c r="AQ18" s="142">
        <f t="shared" si="0"/>
        <v>0.67341958545274683</v>
      </c>
      <c r="AR18" s="142">
        <f t="shared" si="0"/>
        <v>0.7003002037365289</v>
      </c>
      <c r="AS18" s="142">
        <f t="shared" si="0"/>
        <v>0.56951749515031103</v>
      </c>
      <c r="AT18" s="142">
        <f t="shared" si="0"/>
        <v>0.71024266463191987</v>
      </c>
      <c r="AU18" s="142">
        <f t="shared" si="0"/>
        <v>0.66289479896411974</v>
      </c>
      <c r="AV18" s="142">
        <f t="shared" si="0"/>
        <v>0.69115764621783049</v>
      </c>
      <c r="AW18" s="27">
        <f t="shared" si="1"/>
        <v>4.2635494045021954E-2</v>
      </c>
      <c r="AY18" s="129"/>
      <c r="AZ18" s="129"/>
    </row>
    <row r="19" spans="1:52" ht="20.100000000000001" customHeight="1" thickBot="1">
      <c r="A19" s="206" t="str">
        <f>'[1]2'!A19</f>
        <v>jan-dez</v>
      </c>
      <c r="B19" s="148">
        <f>SUM(B7:B18)</f>
        <v>1816262.9199999997</v>
      </c>
      <c r="C19" s="149">
        <f t="shared" ref="C19:O19" si="5">SUM(C7:C18)</f>
        <v>1636088.4299999995</v>
      </c>
      <c r="D19" s="149">
        <f t="shared" si="5"/>
        <v>1296144.57</v>
      </c>
      <c r="E19" s="149">
        <f t="shared" si="5"/>
        <v>1599529.9399999997</v>
      </c>
      <c r="F19" s="149">
        <f t="shared" si="5"/>
        <v>2330198.42</v>
      </c>
      <c r="G19" s="149">
        <f t="shared" si="5"/>
        <v>2161091.4399999995</v>
      </c>
      <c r="H19" s="149">
        <f t="shared" si="5"/>
        <v>1804450.2999999998</v>
      </c>
      <c r="I19" s="149">
        <f t="shared" si="5"/>
        <v>2155820.8899999992</v>
      </c>
      <c r="J19" s="149">
        <f t="shared" si="5"/>
        <v>1977201.2999999996</v>
      </c>
      <c r="K19" s="149">
        <f t="shared" si="5"/>
        <v>2935261.1400000011</v>
      </c>
      <c r="L19" s="149">
        <f t="shared" si="5"/>
        <v>2745238.3199999994</v>
      </c>
      <c r="M19" s="149">
        <f t="shared" si="5"/>
        <v>2970951.5000000005</v>
      </c>
      <c r="N19" s="149">
        <f t="shared" si="5"/>
        <v>2971422.5399999991</v>
      </c>
      <c r="O19" s="32">
        <f t="shared" si="5"/>
        <v>2967646.64</v>
      </c>
      <c r="P19" s="453">
        <f t="shared" si="2"/>
        <v>-1.270738156276817E-3</v>
      </c>
      <c r="Q19" s="147"/>
      <c r="R19" s="157"/>
      <c r="S19" s="148">
        <f>SUM(S7:S18)</f>
        <v>89493.365000000005</v>
      </c>
      <c r="T19" s="149">
        <f t="shared" ref="T19:AF19" si="6">SUM(T7:T18)</f>
        <v>81914.569000000003</v>
      </c>
      <c r="U19" s="149">
        <f t="shared" si="6"/>
        <v>86371.3</v>
      </c>
      <c r="V19" s="149">
        <f t="shared" si="6"/>
        <v>122399.001</v>
      </c>
      <c r="W19" s="149">
        <f t="shared" si="6"/>
        <v>125153.99099999999</v>
      </c>
      <c r="X19" s="149">
        <f t="shared" si="6"/>
        <v>116754.90900000001</v>
      </c>
      <c r="Y19" s="149">
        <f t="shared" si="6"/>
        <v>110190.53600000002</v>
      </c>
      <c r="Z19" s="149">
        <f t="shared" si="6"/>
        <v>137205.92600000004</v>
      </c>
      <c r="AA19" s="149">
        <f t="shared" si="6"/>
        <v>154727.05100000001</v>
      </c>
      <c r="AB19" s="149">
        <f t="shared" si="6"/>
        <v>169208.33800000002</v>
      </c>
      <c r="AC19" s="149">
        <f t="shared" si="6"/>
        <v>166254.71300000002</v>
      </c>
      <c r="AD19" s="149">
        <f t="shared" si="6"/>
        <v>172866.03899999999</v>
      </c>
      <c r="AE19" s="149">
        <f t="shared" si="6"/>
        <v>205343.67500000005</v>
      </c>
      <c r="AF19" s="172">
        <f t="shared" si="6"/>
        <v>199376.97600000002</v>
      </c>
      <c r="AG19" s="24">
        <f t="shared" si="3"/>
        <v>-2.9057135555794554E-2</v>
      </c>
      <c r="AI19" s="150">
        <f t="shared" si="0"/>
        <v>0.49273353551698351</v>
      </c>
      <c r="AJ19" s="151">
        <f t="shared" si="0"/>
        <v>0.50067323683720466</v>
      </c>
      <c r="AK19" s="151">
        <f t="shared" si="4"/>
        <v>0.66637088176051229</v>
      </c>
      <c r="AL19" s="151">
        <f t="shared" si="4"/>
        <v>0.76521856790001697</v>
      </c>
      <c r="AM19" s="151">
        <f t="shared" si="4"/>
        <v>0.53709585383720237</v>
      </c>
      <c r="AN19" s="151">
        <f t="shared" si="4"/>
        <v>0.5402589952417749</v>
      </c>
      <c r="AO19" s="151">
        <f t="shared" si="0"/>
        <v>0.61065985580206916</v>
      </c>
      <c r="AP19" s="151">
        <f t="shared" si="0"/>
        <v>0.63644399512243377</v>
      </c>
      <c r="AQ19" s="151">
        <f t="shared" si="0"/>
        <v>0.78255588340954474</v>
      </c>
      <c r="AR19" s="151">
        <f t="shared" si="0"/>
        <v>0.57646774828354774</v>
      </c>
      <c r="AS19" s="151">
        <f t="shared" si="0"/>
        <v>0.60561122066808415</v>
      </c>
      <c r="AT19" s="151">
        <f t="shared" si="0"/>
        <v>0.5818541265315168</v>
      </c>
      <c r="AU19" s="151">
        <f t="shared" si="0"/>
        <v>0.69106184743419252</v>
      </c>
      <c r="AV19" s="151">
        <f t="shared" si="0"/>
        <v>0.67183529640173067</v>
      </c>
      <c r="AW19" s="24">
        <f t="shared" si="1"/>
        <v>-2.7821751560800391E-2</v>
      </c>
      <c r="AY19" s="129"/>
      <c r="AZ19" s="129"/>
    </row>
    <row r="20" spans="1:52" ht="20.100000000000001" customHeight="1">
      <c r="A20" s="156" t="s">
        <v>14</v>
      </c>
      <c r="B20" s="25">
        <f>SUM(B7:B9)</f>
        <v>383996.99999999988</v>
      </c>
      <c r="C20" s="26">
        <f>SUM(C7:C9)</f>
        <v>360761.51999999996</v>
      </c>
      <c r="D20" s="26">
        <f>SUM(D7:D9)</f>
        <v>338161.04999999993</v>
      </c>
      <c r="E20" s="26">
        <f t="shared" ref="E20:N20" si="7">SUM(E7:E9)</f>
        <v>270933.47000000003</v>
      </c>
      <c r="F20" s="26">
        <f t="shared" si="7"/>
        <v>519508.35</v>
      </c>
      <c r="G20" s="26">
        <f t="shared" si="7"/>
        <v>534624.43999999983</v>
      </c>
      <c r="H20" s="26">
        <f t="shared" si="7"/>
        <v>446773.26</v>
      </c>
      <c r="I20" s="26">
        <f t="shared" si="7"/>
        <v>530786.49</v>
      </c>
      <c r="J20" s="26">
        <f t="shared" si="7"/>
        <v>340453.22</v>
      </c>
      <c r="K20" s="26">
        <f t="shared" si="7"/>
        <v>649895.34000000008</v>
      </c>
      <c r="L20" s="26">
        <f t="shared" si="7"/>
        <v>640920.42999999993</v>
      </c>
      <c r="M20" s="26">
        <f t="shared" si="7"/>
        <v>817875.08000000077</v>
      </c>
      <c r="N20" s="26">
        <f t="shared" si="7"/>
        <v>652629.94999999914</v>
      </c>
      <c r="O20" s="137">
        <f>SUM(O7:O9)</f>
        <v>778334.06999999983</v>
      </c>
      <c r="P20" s="49">
        <f t="shared" si="2"/>
        <v>0.19261163236532564</v>
      </c>
      <c r="R20" s="122" t="s">
        <v>14</v>
      </c>
      <c r="S20" s="25">
        <f>SUM(S7:S9)</f>
        <v>17386.603999999999</v>
      </c>
      <c r="T20" s="26">
        <f t="shared" ref="T20" si="8">SUM(T7:T9)</f>
        <v>16187.608</v>
      </c>
      <c r="U20" s="26">
        <f>SUM(U7:U9)</f>
        <v>17207.878999999994</v>
      </c>
      <c r="V20" s="26">
        <f t="shared" ref="V20:AE20" si="9">SUM(V7:V9)</f>
        <v>22973.369000000002</v>
      </c>
      <c r="W20" s="26">
        <f t="shared" si="9"/>
        <v>26551.153999999995</v>
      </c>
      <c r="X20" s="26">
        <f t="shared" si="9"/>
        <v>26243.759999999998</v>
      </c>
      <c r="Y20" s="26">
        <f t="shared" si="9"/>
        <v>24497.342000000004</v>
      </c>
      <c r="Z20" s="26">
        <f t="shared" si="9"/>
        <v>29314.421999999999</v>
      </c>
      <c r="AA20" s="26">
        <f t="shared" si="9"/>
        <v>28198.834000000003</v>
      </c>
      <c r="AB20" s="26">
        <f t="shared" si="9"/>
        <v>37842.870999999999</v>
      </c>
      <c r="AC20" s="26">
        <f t="shared" si="9"/>
        <v>40547.094000000005</v>
      </c>
      <c r="AD20" s="26">
        <f t="shared" si="9"/>
        <v>42274.478999999992</v>
      </c>
      <c r="AE20" s="26">
        <f t="shared" si="9"/>
        <v>43123.891000000003</v>
      </c>
      <c r="AF20" s="45">
        <f>IF(AF9="","",SUM(AF7:AF9))</f>
        <v>51384.464999999997</v>
      </c>
      <c r="AG20" s="24">
        <f t="shared" si="3"/>
        <v>0.19155446803258067</v>
      </c>
      <c r="AI20" s="155">
        <f t="shared" si="0"/>
        <v>0.45277968317460826</v>
      </c>
      <c r="AJ20" s="152">
        <f t="shared" si="0"/>
        <v>0.44870661372088694</v>
      </c>
      <c r="AK20" s="152">
        <f t="shared" si="0"/>
        <v>0.50886638186154198</v>
      </c>
      <c r="AL20" s="152">
        <f t="shared" si="0"/>
        <v>0.84793395958055684</v>
      </c>
      <c r="AM20" s="152">
        <f t="shared" si="0"/>
        <v>0.51108233390281399</v>
      </c>
      <c r="AN20" s="152">
        <f t="shared" si="0"/>
        <v>0.49088216019454722</v>
      </c>
      <c r="AO20" s="152">
        <f t="shared" si="0"/>
        <v>0.54831710384815791</v>
      </c>
      <c r="AP20" s="152">
        <f t="shared" si="0"/>
        <v>0.55228274555367829</v>
      </c>
      <c r="AQ20" s="152">
        <f t="shared" si="0"/>
        <v>0.82827338216980306</v>
      </c>
      <c r="AR20" s="152">
        <f t="shared" si="0"/>
        <v>0.5822917733184545</v>
      </c>
      <c r="AS20" s="152">
        <f t="shared" si="0"/>
        <v>0.63263850085103401</v>
      </c>
      <c r="AT20" s="152">
        <f t="shared" si="0"/>
        <v>0.51688185682341559</v>
      </c>
      <c r="AU20" s="152">
        <f t="shared" si="0"/>
        <v>0.66077094684361415</v>
      </c>
      <c r="AV20" s="152">
        <f t="shared" si="0"/>
        <v>0.66018522098101151</v>
      </c>
      <c r="AW20" s="24">
        <f t="shared" si="1"/>
        <v>-8.8642799051705603E-4</v>
      </c>
      <c r="AY20" s="129"/>
      <c r="AZ20" s="129"/>
    </row>
    <row r="21" spans="1:52" ht="20.100000000000001" customHeight="1">
      <c r="A21" s="156" t="s">
        <v>15</v>
      </c>
      <c r="B21" s="25">
        <f>SUM(B10:B12)</f>
        <v>449195.80000000005</v>
      </c>
      <c r="C21" s="26">
        <f>SUM(C10:C12)</f>
        <v>360855.57999999996</v>
      </c>
      <c r="D21" s="26">
        <f>SUM(D10:D12)</f>
        <v>358400.06000000006</v>
      </c>
      <c r="E21" s="26">
        <f t="shared" ref="E21:N21" si="10">SUM(E10:E12)</f>
        <v>410436.21999999991</v>
      </c>
      <c r="F21" s="26">
        <f t="shared" si="10"/>
        <v>511451.39999999991</v>
      </c>
      <c r="G21" s="26">
        <f t="shared" si="10"/>
        <v>582701.47000000009</v>
      </c>
      <c r="H21" s="26">
        <f t="shared" si="10"/>
        <v>438564.12</v>
      </c>
      <c r="I21" s="26">
        <f t="shared" si="10"/>
        <v>651591.7899999998</v>
      </c>
      <c r="J21" s="26">
        <f t="shared" si="10"/>
        <v>433350.24</v>
      </c>
      <c r="K21" s="26">
        <f t="shared" si="10"/>
        <v>722229.66999999993</v>
      </c>
      <c r="L21" s="26">
        <f t="shared" si="10"/>
        <v>641359.04</v>
      </c>
      <c r="M21" s="26">
        <f t="shared" si="10"/>
        <v>787392.28999999992</v>
      </c>
      <c r="N21" s="26">
        <f t="shared" si="10"/>
        <v>733028.42999999993</v>
      </c>
      <c r="O21" s="39">
        <f>IF(O12="","",SUM(O10:O12))</f>
        <v>862302.37000000093</v>
      </c>
      <c r="P21" s="50">
        <f t="shared" si="2"/>
        <v>0.17635597025889024</v>
      </c>
      <c r="R21" s="122" t="s">
        <v>15</v>
      </c>
      <c r="S21" s="25">
        <f>SUM(S10:S12)</f>
        <v>20822.173999999999</v>
      </c>
      <c r="T21" s="26">
        <f t="shared" ref="T21" si="11">SUM(T10:T12)</f>
        <v>16993.961000000003</v>
      </c>
      <c r="U21" s="26">
        <f>SUM(U10:U12)</f>
        <v>20306.538000000008</v>
      </c>
      <c r="V21" s="26">
        <f t="shared" ref="V21:AE21" si="12">SUM(V10:V12)</f>
        <v>32580.996999999992</v>
      </c>
      <c r="W21" s="26">
        <f t="shared" si="12"/>
        <v>26623.229000000007</v>
      </c>
      <c r="X21" s="26">
        <f t="shared" si="12"/>
        <v>30060.606000000007</v>
      </c>
      <c r="Y21" s="26">
        <f t="shared" si="12"/>
        <v>25330.112999999998</v>
      </c>
      <c r="Z21" s="26">
        <f t="shared" si="12"/>
        <v>36181.829000000005</v>
      </c>
      <c r="AA21" s="26">
        <f t="shared" si="12"/>
        <v>36659.758999999998</v>
      </c>
      <c r="AB21" s="26">
        <f t="shared" si="12"/>
        <v>39251.351000000017</v>
      </c>
      <c r="AC21" s="26">
        <f t="shared" si="12"/>
        <v>36974.111999999994</v>
      </c>
      <c r="AD21" s="26">
        <f t="shared" si="12"/>
        <v>42339.286999999997</v>
      </c>
      <c r="AE21" s="26">
        <f t="shared" si="12"/>
        <v>50640.62</v>
      </c>
      <c r="AF21" s="45">
        <f>IF(AF12="","",SUM(AF10:AF12))</f>
        <v>54795.052999999993</v>
      </c>
      <c r="AG21" s="27">
        <f t="shared" si="3"/>
        <v>8.2037561941382037E-2</v>
      </c>
      <c r="AI21" s="141">
        <f t="shared" si="0"/>
        <v>0.4635433813049899</v>
      </c>
      <c r="AJ21" s="142">
        <f t="shared" si="0"/>
        <v>0.4709352422927755</v>
      </c>
      <c r="AK21" s="142">
        <f t="shared" si="0"/>
        <v>0.56658857702200172</v>
      </c>
      <c r="AL21" s="142">
        <f t="shared" si="0"/>
        <v>0.7938138841645116</v>
      </c>
      <c r="AM21" s="142">
        <f t="shared" si="0"/>
        <v>0.52054269477021697</v>
      </c>
      <c r="AN21" s="142">
        <f t="shared" si="0"/>
        <v>0.51588347631935783</v>
      </c>
      <c r="AO21" s="142">
        <f t="shared" si="0"/>
        <v>0.57756920470374995</v>
      </c>
      <c r="AP21" s="142">
        <f t="shared" si="0"/>
        <v>0.55528368459031718</v>
      </c>
      <c r="AQ21" s="142">
        <f t="shared" si="0"/>
        <v>0.84596143295086201</v>
      </c>
      <c r="AR21" s="142">
        <f t="shared" si="0"/>
        <v>0.54347464013767288</v>
      </c>
      <c r="AS21" s="142">
        <f t="shared" si="0"/>
        <v>0.57649631008553326</v>
      </c>
      <c r="AT21" s="142">
        <f t="shared" si="0"/>
        <v>0.53771528547733172</v>
      </c>
      <c r="AU21" s="142">
        <f t="shared" si="0"/>
        <v>0.69084114513812245</v>
      </c>
      <c r="AV21" s="142">
        <f t="shared" si="0"/>
        <v>0.63545056706732617</v>
      </c>
      <c r="AW21" s="27">
        <f t="shared" si="1"/>
        <v>-8.017845847864466E-2</v>
      </c>
      <c r="AY21" s="129"/>
      <c r="AZ21" s="129"/>
    </row>
    <row r="22" spans="1:52" ht="20.100000000000001" customHeight="1">
      <c r="A22" s="156" t="s">
        <v>16</v>
      </c>
      <c r="B22" s="25">
        <f>SUM(B13:B15)</f>
        <v>511455.04000000004</v>
      </c>
      <c r="C22" s="26">
        <f>SUM(C13:C15)</f>
        <v>488477.77999999991</v>
      </c>
      <c r="D22" s="26">
        <f>SUM(D13:D15)</f>
        <v>318578.32999999984</v>
      </c>
      <c r="E22" s="26">
        <f t="shared" ref="E22:N22" si="13">SUM(E13:E15)</f>
        <v>431446.86999999988</v>
      </c>
      <c r="F22" s="26">
        <f t="shared" si="13"/>
        <v>682723.02999999991</v>
      </c>
      <c r="G22" s="26">
        <f t="shared" si="13"/>
        <v>626913.08999999985</v>
      </c>
      <c r="H22" s="26">
        <f t="shared" si="13"/>
        <v>458823.13999999961</v>
      </c>
      <c r="I22" s="26">
        <f t="shared" si="13"/>
        <v>516420.31999999972</v>
      </c>
      <c r="J22" s="26">
        <f t="shared" si="13"/>
        <v>514480.41000000003</v>
      </c>
      <c r="K22" s="26">
        <f t="shared" si="13"/>
        <v>823375.22000000055</v>
      </c>
      <c r="L22" s="26">
        <f t="shared" si="13"/>
        <v>766069.49</v>
      </c>
      <c r="M22" s="26">
        <f t="shared" si="13"/>
        <v>684091.10999999964</v>
      </c>
      <c r="N22" s="26">
        <f t="shared" si="13"/>
        <v>752818.34999999928</v>
      </c>
      <c r="O22" s="39">
        <f>IF(O15="","",SUM(O13:O15))</f>
        <v>745165.1799999997</v>
      </c>
      <c r="P22" s="50">
        <f t="shared" si="2"/>
        <v>-1.0166024778752515E-2</v>
      </c>
      <c r="R22" s="122" t="s">
        <v>16</v>
      </c>
      <c r="S22" s="25">
        <f>SUM(S13:S15)</f>
        <v>25135.716000000004</v>
      </c>
      <c r="T22" s="26">
        <f t="shared" ref="T22" si="14">SUM(T13:T15)</f>
        <v>23908.640999999996</v>
      </c>
      <c r="U22" s="26">
        <f>SUM(U13:U15)</f>
        <v>23069.980999999996</v>
      </c>
      <c r="V22" s="26">
        <f t="shared" ref="V22:AE22" si="15">SUM(V13:V15)</f>
        <v>32504.29800000001</v>
      </c>
      <c r="W22" s="26">
        <f t="shared" si="15"/>
        <v>33772.178999999996</v>
      </c>
      <c r="X22" s="26">
        <f t="shared" si="15"/>
        <v>31879.368999999995</v>
      </c>
      <c r="Y22" s="26">
        <f t="shared" si="15"/>
        <v>27356.271000000008</v>
      </c>
      <c r="Z22" s="26">
        <f t="shared" si="15"/>
        <v>32668.917000000012</v>
      </c>
      <c r="AA22" s="26">
        <f t="shared" si="15"/>
        <v>41788.728000000003</v>
      </c>
      <c r="AB22" s="26">
        <f t="shared" si="15"/>
        <v>42542.01</v>
      </c>
      <c r="AC22" s="26">
        <f t="shared" si="15"/>
        <v>45356.519000000008</v>
      </c>
      <c r="AD22" s="26">
        <f t="shared" si="15"/>
        <v>41128.285999999993</v>
      </c>
      <c r="AE22" s="26">
        <f t="shared" si="15"/>
        <v>52942.623999999996</v>
      </c>
      <c r="AF22" s="45">
        <f>IF(AF15="","",SUM(AF13:AF15))</f>
        <v>50601.284000000021</v>
      </c>
      <c r="AG22" s="27">
        <f t="shared" si="3"/>
        <v>-4.4224101925888201E-2</v>
      </c>
      <c r="AI22" s="141">
        <f t="shared" si="0"/>
        <v>0.49145504558914899</v>
      </c>
      <c r="AJ22" s="142">
        <f t="shared" si="0"/>
        <v>0.48945196647429901</v>
      </c>
      <c r="AK22" s="142">
        <f t="shared" si="0"/>
        <v>0.72415411933385454</v>
      </c>
      <c r="AL22" s="142">
        <f t="shared" si="0"/>
        <v>0.75337892705074017</v>
      </c>
      <c r="AM22" s="142">
        <f t="shared" si="0"/>
        <v>0.49466881174346788</v>
      </c>
      <c r="AN22" s="142">
        <f t="shared" si="0"/>
        <v>0.50851337304186772</v>
      </c>
      <c r="AO22" s="142">
        <f t="shared" si="0"/>
        <v>0.59622692525926291</v>
      </c>
      <c r="AP22" s="142">
        <f t="shared" si="0"/>
        <v>0.63260324458185591</v>
      </c>
      <c r="AQ22" s="142">
        <f t="shared" si="0"/>
        <v>0.8122511020390456</v>
      </c>
      <c r="AR22" s="142">
        <f t="shared" si="0"/>
        <v>0.5166782891523013</v>
      </c>
      <c r="AS22" s="142">
        <f t="shared" si="0"/>
        <v>0.59206794673417951</v>
      </c>
      <c r="AT22" s="142">
        <f t="shared" si="0"/>
        <v>0.60121064868099239</v>
      </c>
      <c r="AU22" s="142">
        <f t="shared" si="0"/>
        <v>0.70325894686281276</v>
      </c>
      <c r="AV22" s="142">
        <f t="shared" si="0"/>
        <v>0.67906130557522881</v>
      </c>
      <c r="AW22" s="27">
        <f t="shared" si="1"/>
        <v>-3.4407868389770051E-2</v>
      </c>
      <c r="AY22" s="129"/>
      <c r="AZ22" s="129"/>
    </row>
    <row r="23" spans="1:52" ht="20.100000000000001" customHeight="1" thickBot="1">
      <c r="A23" s="158" t="s">
        <v>17</v>
      </c>
      <c r="B23" s="29">
        <f>SUM(B16:B18)</f>
        <v>471615.07999999996</v>
      </c>
      <c r="C23" s="30">
        <f>SUM(C16:C18)</f>
        <v>425993.55</v>
      </c>
      <c r="D23" s="30">
        <f>SUM(D16:D18)</f>
        <v>281005.13</v>
      </c>
      <c r="E23" s="30">
        <f t="shared" ref="E23:O23" si="16">SUM(E16:E18)</f>
        <v>486713.37999999966</v>
      </c>
      <c r="F23" s="30">
        <f t="shared" si="16"/>
        <v>616515.64000000025</v>
      </c>
      <c r="G23" s="30">
        <f t="shared" si="16"/>
        <v>416852.43999999983</v>
      </c>
      <c r="H23" s="30">
        <f t="shared" si="16"/>
        <v>460289.7799999998</v>
      </c>
      <c r="I23" s="30">
        <f t="shared" si="16"/>
        <v>457022.28999999969</v>
      </c>
      <c r="J23" s="30">
        <f t="shared" si="16"/>
        <v>688917.43</v>
      </c>
      <c r="K23" s="30">
        <f t="shared" si="16"/>
        <v>739760.91000000038</v>
      </c>
      <c r="L23" s="30">
        <f t="shared" si="16"/>
        <v>696889.35999999987</v>
      </c>
      <c r="M23" s="30">
        <f t="shared" si="16"/>
        <v>681593.02000000014</v>
      </c>
      <c r="N23" s="30">
        <f t="shared" si="16"/>
        <v>832945.81000000052</v>
      </c>
      <c r="O23" s="41">
        <f t="shared" si="16"/>
        <v>581845.01999999955</v>
      </c>
      <c r="P23" s="454">
        <f t="shared" si="2"/>
        <v>-0.3014611358690919</v>
      </c>
      <c r="R23" s="123" t="s">
        <v>17</v>
      </c>
      <c r="S23" s="29">
        <f>SUM(S16:S18)</f>
        <v>26148.870999999992</v>
      </c>
      <c r="T23" s="30">
        <f t="shared" ref="T23" si="17">SUM(T16:T18)</f>
        <v>24824.359</v>
      </c>
      <c r="U23" s="30">
        <f>SUM(U16:U18)</f>
        <v>25786.902000000006</v>
      </c>
      <c r="V23" s="30">
        <f t="shared" ref="V23:AE23" si="18">SUM(V16:V18)</f>
        <v>34340.337000000007</v>
      </c>
      <c r="W23" s="30">
        <f t="shared" si="18"/>
        <v>38207.429000000004</v>
      </c>
      <c r="X23" s="30">
        <f t="shared" si="18"/>
        <v>28571.173999999999</v>
      </c>
      <c r="Y23" s="30">
        <f t="shared" si="18"/>
        <v>33006.81</v>
      </c>
      <c r="Z23" s="30">
        <f t="shared" si="18"/>
        <v>39040.758000000002</v>
      </c>
      <c r="AA23" s="30">
        <f t="shared" si="18"/>
        <v>48079.73</v>
      </c>
      <c r="AB23" s="30">
        <f t="shared" si="18"/>
        <v>49572.105999999992</v>
      </c>
      <c r="AC23" s="30">
        <f t="shared" si="18"/>
        <v>43376.988000000005</v>
      </c>
      <c r="AD23" s="30">
        <f t="shared" si="18"/>
        <v>47123.987000000023</v>
      </c>
      <c r="AE23" s="30">
        <f t="shared" si="18"/>
        <v>58636.54</v>
      </c>
      <c r="AF23" s="98">
        <f>IF(AF18="","",SUM(AF16:AF18))</f>
        <v>42596.173999999999</v>
      </c>
      <c r="AG23" s="31">
        <f t="shared" si="3"/>
        <v>-0.27355580666935669</v>
      </c>
      <c r="AI23" s="144">
        <f t="shared" ref="AI23:AJ23" si="19">(S23/B23)*10</f>
        <v>0.55445366590058986</v>
      </c>
      <c r="AJ23" s="145">
        <f t="shared" si="19"/>
        <v>0.58274025510480154</v>
      </c>
      <c r="AK23" s="145">
        <f t="shared" ref="AK23:AU23" si="20">IF(AK18="","",(U23/D23)*10)</f>
        <v>0.91766659206541912</v>
      </c>
      <c r="AL23" s="145">
        <f t="shared" si="20"/>
        <v>0.70555563933746857</v>
      </c>
      <c r="AM23" s="145">
        <f t="shared" si="20"/>
        <v>0.61973170704963765</v>
      </c>
      <c r="AN23" s="145">
        <f t="shared" si="20"/>
        <v>0.68540258514499786</v>
      </c>
      <c r="AO23" s="145">
        <f t="shared" si="20"/>
        <v>0.71708761380711117</v>
      </c>
      <c r="AP23" s="145">
        <f t="shared" si="20"/>
        <v>0.85424187953721087</v>
      </c>
      <c r="AQ23" s="145">
        <f t="shared" si="20"/>
        <v>0.69790264995908136</v>
      </c>
      <c r="AR23" s="145">
        <f t="shared" si="20"/>
        <v>0.67010983318921202</v>
      </c>
      <c r="AS23" s="145">
        <f t="shared" si="20"/>
        <v>0.62243722590340611</v>
      </c>
      <c r="AT23" s="145">
        <f t="shared" si="20"/>
        <v>0.69138012886340905</v>
      </c>
      <c r="AU23" s="145">
        <f t="shared" si="20"/>
        <v>0.70396584382842342</v>
      </c>
      <c r="AV23" s="145">
        <f t="shared" ref="AV23" si="21">(AF23/O23)*10</f>
        <v>0.73208797077957344</v>
      </c>
      <c r="AW23" s="31">
        <f t="shared" si="1"/>
        <v>3.9948141231130788E-2</v>
      </c>
      <c r="AY23" s="129"/>
      <c r="AZ23" s="129"/>
    </row>
    <row r="24" spans="1:52">
      <c r="J24" s="8"/>
      <c r="K24" s="8"/>
      <c r="L24" s="8"/>
      <c r="M24" s="8"/>
      <c r="N24" s="8"/>
      <c r="R24" s="8">
        <f>SUM(S7:S18)</f>
        <v>89493.365000000005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Y24" s="129"/>
      <c r="AZ24" s="129"/>
    </row>
    <row r="25" spans="1:52" ht="15.75" thickBot="1">
      <c r="P25" s="208" t="s">
        <v>18</v>
      </c>
      <c r="AG25" s="198">
        <v>1000</v>
      </c>
      <c r="AW25" s="198" t="s">
        <v>51</v>
      </c>
      <c r="AY25" s="129"/>
      <c r="AZ25" s="129"/>
    </row>
    <row r="26" spans="1:52" ht="20.100000000000001" customHeight="1">
      <c r="A26" s="481" t="s">
        <v>19</v>
      </c>
      <c r="B26" s="483" t="s">
        <v>0</v>
      </c>
      <c r="C26" s="477"/>
      <c r="D26" s="477"/>
      <c r="E26" s="477"/>
      <c r="F26" s="477"/>
      <c r="G26" s="477"/>
      <c r="H26" s="477"/>
      <c r="I26" s="477"/>
      <c r="J26" s="477"/>
      <c r="K26" s="477"/>
      <c r="L26" s="477"/>
      <c r="M26" s="477"/>
      <c r="N26" s="477"/>
      <c r="O26" s="478"/>
      <c r="P26" s="486" t="str">
        <f>P4</f>
        <v>D       2023/2022</v>
      </c>
      <c r="R26" s="484" t="s">
        <v>20</v>
      </c>
      <c r="S26" s="476" t="s">
        <v>0</v>
      </c>
      <c r="T26" s="477"/>
      <c r="U26" s="477"/>
      <c r="V26" s="477"/>
      <c r="W26" s="477"/>
      <c r="X26" s="477"/>
      <c r="Y26" s="477"/>
      <c r="Z26" s="477"/>
      <c r="AA26" s="477"/>
      <c r="AB26" s="477"/>
      <c r="AC26" s="477"/>
      <c r="AD26" s="477"/>
      <c r="AE26" s="477"/>
      <c r="AF26" s="478"/>
      <c r="AG26" s="486" t="str">
        <f>P26</f>
        <v>D       2023/2022</v>
      </c>
      <c r="AI26" s="476" t="s">
        <v>0</v>
      </c>
      <c r="AJ26" s="477"/>
      <c r="AK26" s="477"/>
      <c r="AL26" s="477"/>
      <c r="AM26" s="477"/>
      <c r="AN26" s="477"/>
      <c r="AO26" s="477"/>
      <c r="AP26" s="477"/>
      <c r="AQ26" s="477"/>
      <c r="AR26" s="477"/>
      <c r="AS26" s="477"/>
      <c r="AT26" s="477"/>
      <c r="AU26" s="477"/>
      <c r="AV26" s="478"/>
      <c r="AW26" s="486" t="str">
        <f>AG26</f>
        <v>D       2023/2022</v>
      </c>
      <c r="AY26" s="129"/>
      <c r="AZ26" s="129"/>
    </row>
    <row r="27" spans="1:52" ht="20.100000000000001" customHeight="1" thickBot="1">
      <c r="A27" s="482"/>
      <c r="B27" s="130">
        <v>2010</v>
      </c>
      <c r="C27" s="20">
        <v>2011</v>
      </c>
      <c r="D27" s="20">
        <v>2012</v>
      </c>
      <c r="E27" s="20">
        <v>2013</v>
      </c>
      <c r="F27" s="20">
        <v>2014</v>
      </c>
      <c r="G27" s="20">
        <v>2015</v>
      </c>
      <c r="H27" s="20">
        <v>2016</v>
      </c>
      <c r="I27" s="20">
        <v>2017</v>
      </c>
      <c r="J27" s="20">
        <v>2018</v>
      </c>
      <c r="K27" s="20">
        <v>2019</v>
      </c>
      <c r="L27" s="20">
        <v>2020</v>
      </c>
      <c r="M27" s="20">
        <v>2021</v>
      </c>
      <c r="N27" s="20">
        <v>2022</v>
      </c>
      <c r="O27" s="21">
        <v>2023</v>
      </c>
      <c r="P27" s="487"/>
      <c r="R27" s="485"/>
      <c r="S27" s="134">
        <v>2010</v>
      </c>
      <c r="T27" s="20">
        <v>2011</v>
      </c>
      <c r="U27" s="20">
        <v>2012</v>
      </c>
      <c r="V27" s="20">
        <v>2013</v>
      </c>
      <c r="W27" s="20">
        <v>2014</v>
      </c>
      <c r="X27" s="20">
        <v>2015</v>
      </c>
      <c r="Y27" s="20">
        <v>2016</v>
      </c>
      <c r="Z27" s="20">
        <v>2017</v>
      </c>
      <c r="AA27" s="20">
        <v>2018</v>
      </c>
      <c r="AB27" s="20">
        <v>2019</v>
      </c>
      <c r="AC27" s="20">
        <v>2020</v>
      </c>
      <c r="AD27" s="20">
        <v>2021</v>
      </c>
      <c r="AE27" s="20">
        <v>2022</v>
      </c>
      <c r="AF27" s="21">
        <v>2023</v>
      </c>
      <c r="AG27" s="487"/>
      <c r="AI27" s="134">
        <v>2010</v>
      </c>
      <c r="AJ27" s="20">
        <v>2011</v>
      </c>
      <c r="AK27" s="20">
        <v>2012</v>
      </c>
      <c r="AL27" s="20">
        <v>2013</v>
      </c>
      <c r="AM27" s="20">
        <v>2014</v>
      </c>
      <c r="AN27" s="20">
        <v>2015</v>
      </c>
      <c r="AO27" s="20">
        <v>2016</v>
      </c>
      <c r="AP27" s="20">
        <v>2017</v>
      </c>
      <c r="AQ27" s="170">
        <v>2018</v>
      </c>
      <c r="AR27" s="20">
        <v>2019</v>
      </c>
      <c r="AS27" s="20">
        <v>2020</v>
      </c>
      <c r="AT27" s="22">
        <v>2021</v>
      </c>
      <c r="AU27" s="20">
        <v>2022</v>
      </c>
      <c r="AV27" s="455">
        <v>2023</v>
      </c>
      <c r="AW27" s="487"/>
      <c r="AY27" s="129"/>
      <c r="AZ27" s="129"/>
    </row>
    <row r="28" spans="1:52" ht="3" customHeight="1" thickBot="1">
      <c r="A28" s="200" t="s">
        <v>61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3"/>
      <c r="R28" s="200"/>
      <c r="S28" s="202">
        <v>2010</v>
      </c>
      <c r="T28" s="202">
        <v>2011</v>
      </c>
      <c r="U28" s="202">
        <v>2012</v>
      </c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3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201"/>
      <c r="AY28" s="129"/>
      <c r="AZ28" s="129"/>
    </row>
    <row r="29" spans="1:52" ht="20.100000000000001" customHeight="1">
      <c r="A29" s="153" t="s">
        <v>1</v>
      </c>
      <c r="B29" s="131">
        <v>112112.93</v>
      </c>
      <c r="C29" s="23">
        <v>124900.3</v>
      </c>
      <c r="D29" s="23">
        <v>111319.11999999998</v>
      </c>
      <c r="E29" s="23">
        <v>99935.37</v>
      </c>
      <c r="F29" s="23">
        <v>181139.11</v>
      </c>
      <c r="G29" s="23">
        <v>165328.64999999985</v>
      </c>
      <c r="H29" s="23">
        <v>127338.22000000003</v>
      </c>
      <c r="I29" s="23">
        <v>165367.62</v>
      </c>
      <c r="J29" s="23">
        <v>107872.66</v>
      </c>
      <c r="K29" s="23">
        <v>201062.91000000003</v>
      </c>
      <c r="L29" s="23">
        <v>231082.82</v>
      </c>
      <c r="M29" s="23">
        <v>214265.47000000015</v>
      </c>
      <c r="N29" s="23">
        <v>189330.19999999984</v>
      </c>
      <c r="O29" s="154">
        <v>208685.84999999992</v>
      </c>
      <c r="P29" s="27">
        <f t="shared" ref="P29:P45" si="22">IF(O29="","",(O29-N29)/N29)</f>
        <v>0.10223223764618691</v>
      </c>
      <c r="R29" s="122" t="s">
        <v>1</v>
      </c>
      <c r="S29" s="131">
        <v>5016.9969999999994</v>
      </c>
      <c r="T29" s="23">
        <v>5270.674</v>
      </c>
      <c r="U29" s="23">
        <v>5254.5140000000001</v>
      </c>
      <c r="V29" s="23">
        <v>8076.4090000000024</v>
      </c>
      <c r="W29" s="23">
        <v>9156.59</v>
      </c>
      <c r="X29" s="23">
        <v>7918.5499999999993</v>
      </c>
      <c r="Y29" s="23">
        <v>7480.9960000000019</v>
      </c>
      <c r="Z29" s="23">
        <v>9138.478000000001</v>
      </c>
      <c r="AA29" s="23">
        <v>8324.8559999999998</v>
      </c>
      <c r="AB29" s="23">
        <v>11927.749</v>
      </c>
      <c r="AC29" s="23">
        <v>14184.973999999998</v>
      </c>
      <c r="AD29" s="23">
        <v>11496.755999999994</v>
      </c>
      <c r="AE29" s="23">
        <v>12141.410000000002</v>
      </c>
      <c r="AF29" s="154">
        <v>14447.574999999997</v>
      </c>
      <c r="AG29" s="24">
        <f>IF(AF29="","",(AF29-AE29)/AE29)</f>
        <v>0.18994210721818924</v>
      </c>
      <c r="AI29" s="155">
        <f t="shared" ref="AI29:AV44" si="23">(S29/B29)*10</f>
        <v>0.44749494995804673</v>
      </c>
      <c r="AJ29" s="152">
        <f t="shared" si="23"/>
        <v>0.42199049962249885</v>
      </c>
      <c r="AK29" s="152">
        <f t="shared" si="23"/>
        <v>0.47202259593859536</v>
      </c>
      <c r="AL29" s="152">
        <f t="shared" si="23"/>
        <v>0.8081632158864277</v>
      </c>
      <c r="AM29" s="152">
        <f t="shared" si="23"/>
        <v>0.50550044106984959</v>
      </c>
      <c r="AN29" s="152">
        <f t="shared" si="23"/>
        <v>0.47895812371298058</v>
      </c>
      <c r="AO29" s="152">
        <f t="shared" si="23"/>
        <v>0.58749022877813117</v>
      </c>
      <c r="AP29" s="152">
        <f t="shared" si="23"/>
        <v>0.55261592323817688</v>
      </c>
      <c r="AQ29" s="152">
        <f t="shared" si="23"/>
        <v>0.77172992674881657</v>
      </c>
      <c r="AR29" s="152">
        <f t="shared" si="23"/>
        <v>0.59323467465978674</v>
      </c>
      <c r="AS29" s="152">
        <f t="shared" si="23"/>
        <v>0.61384805672702092</v>
      </c>
      <c r="AT29" s="152">
        <f t="shared" si="23"/>
        <v>0.53656597117584959</v>
      </c>
      <c r="AU29" s="152">
        <f t="shared" si="23"/>
        <v>0.64128226769950125</v>
      </c>
      <c r="AV29" s="152">
        <f t="shared" si="23"/>
        <v>0.69231215245307731</v>
      </c>
      <c r="AW29" s="24">
        <f t="shared" ref="AW29:AW45" si="24">IF(AV29="","",(AV29-AU29)/AU29)</f>
        <v>7.957476344486758E-2</v>
      </c>
      <c r="AY29" s="129"/>
      <c r="AZ29" s="129"/>
    </row>
    <row r="30" spans="1:52" ht="20.100000000000001" customHeight="1">
      <c r="A30" s="156" t="s">
        <v>2</v>
      </c>
      <c r="B30" s="25">
        <v>103555.23</v>
      </c>
      <c r="C30" s="26">
        <v>109603.07999999999</v>
      </c>
      <c r="D30" s="26">
        <v>90618.02</v>
      </c>
      <c r="E30" s="26">
        <v>91080.090000000011</v>
      </c>
      <c r="F30" s="26">
        <v>178641.27</v>
      </c>
      <c r="G30" s="26">
        <v>189277.91000000003</v>
      </c>
      <c r="H30" s="26">
        <v>160923.91</v>
      </c>
      <c r="I30" s="26">
        <v>180001.23</v>
      </c>
      <c r="J30" s="26">
        <v>100965.82</v>
      </c>
      <c r="K30" s="26">
        <v>238795.00999999998</v>
      </c>
      <c r="L30" s="26">
        <v>200191.72999999998</v>
      </c>
      <c r="M30" s="26">
        <v>256636.25000000012</v>
      </c>
      <c r="N30" s="26">
        <v>265295.4699999998</v>
      </c>
      <c r="O30" s="8">
        <v>263421.92999999988</v>
      </c>
      <c r="P30" s="27">
        <f t="shared" si="22"/>
        <v>-7.0620881690890624E-3</v>
      </c>
      <c r="R30" s="122" t="s">
        <v>2</v>
      </c>
      <c r="S30" s="25">
        <v>4768.4190000000008</v>
      </c>
      <c r="T30" s="26">
        <v>5015.1330000000007</v>
      </c>
      <c r="U30" s="26">
        <v>4911.1499999999996</v>
      </c>
      <c r="V30" s="26">
        <v>7549.5049999999992</v>
      </c>
      <c r="W30" s="26">
        <v>9045.7329999999984</v>
      </c>
      <c r="X30" s="26">
        <v>9256.7200000000012</v>
      </c>
      <c r="Y30" s="26">
        <v>8296.7439999999988</v>
      </c>
      <c r="Z30" s="26">
        <v>9856.137999999999</v>
      </c>
      <c r="AA30" s="26">
        <v>9306.1540000000005</v>
      </c>
      <c r="AB30" s="26">
        <v>13709.666999999996</v>
      </c>
      <c r="AC30" s="26">
        <v>12449.267000000005</v>
      </c>
      <c r="AD30" s="26">
        <v>12684.448000000004</v>
      </c>
      <c r="AE30" s="26">
        <v>16621.906999999996</v>
      </c>
      <c r="AF30" s="8">
        <v>16093.979999999998</v>
      </c>
      <c r="AG30" s="27">
        <f t="shared" ref="AG30:AG45" si="25">IF(AF30="","",(AF30-AE30)/AE30)</f>
        <v>-3.1760916482085837E-2</v>
      </c>
      <c r="AI30" s="141">
        <f t="shared" si="23"/>
        <v>0.46047109354109889</v>
      </c>
      <c r="AJ30" s="142">
        <f t="shared" si="23"/>
        <v>0.45757226895448566</v>
      </c>
      <c r="AK30" s="142">
        <f t="shared" si="23"/>
        <v>0.5419617422671561</v>
      </c>
      <c r="AL30" s="142">
        <f t="shared" si="23"/>
        <v>0.82888642292733761</v>
      </c>
      <c r="AM30" s="142">
        <f t="shared" si="23"/>
        <v>0.50636300335303253</v>
      </c>
      <c r="AN30" s="142">
        <f t="shared" si="23"/>
        <v>0.48905442795728249</v>
      </c>
      <c r="AO30" s="142">
        <f t="shared" si="23"/>
        <v>0.51556937685642856</v>
      </c>
      <c r="AP30" s="142">
        <f t="shared" si="23"/>
        <v>0.54755948056577153</v>
      </c>
      <c r="AQ30" s="142">
        <f t="shared" si="23"/>
        <v>0.92171330852361721</v>
      </c>
      <c r="AR30" s="142">
        <f t="shared" si="23"/>
        <v>0.57411865515950256</v>
      </c>
      <c r="AS30" s="142">
        <f t="shared" si="23"/>
        <v>0.6218671970115851</v>
      </c>
      <c r="AT30" s="142">
        <f t="shared" si="23"/>
        <v>0.49425784549142993</v>
      </c>
      <c r="AU30" s="142">
        <f t="shared" si="23"/>
        <v>0.62654318974990453</v>
      </c>
      <c r="AV30" s="142">
        <f t="shared" si="23"/>
        <v>0.61095824482039163</v>
      </c>
      <c r="AW30" s="27">
        <f t="shared" si="24"/>
        <v>-2.4874494184086333E-2</v>
      </c>
      <c r="AY30" s="129"/>
      <c r="AZ30" s="129"/>
    </row>
    <row r="31" spans="1:52" ht="20.100000000000001" customHeight="1">
      <c r="A31" s="156" t="s">
        <v>3</v>
      </c>
      <c r="B31" s="25">
        <v>167818.00999999992</v>
      </c>
      <c r="C31" s="26">
        <v>125233.35</v>
      </c>
      <c r="D31" s="26">
        <v>135773.26999999996</v>
      </c>
      <c r="E31" s="26">
        <v>78339.37000000001</v>
      </c>
      <c r="F31" s="26">
        <v>159104.78000000003</v>
      </c>
      <c r="G31" s="26">
        <v>179761.25999999998</v>
      </c>
      <c r="H31" s="26">
        <v>158233.01999999999</v>
      </c>
      <c r="I31" s="26">
        <v>184735.59</v>
      </c>
      <c r="J31" s="26">
        <v>131251.34</v>
      </c>
      <c r="K31" s="26">
        <v>209712.58</v>
      </c>
      <c r="L31" s="26">
        <v>208979.29</v>
      </c>
      <c r="M31" s="26">
        <v>346550.24000000046</v>
      </c>
      <c r="N31" s="26">
        <v>197385.46999999997</v>
      </c>
      <c r="O31" s="8">
        <v>305335.30999999994</v>
      </c>
      <c r="P31" s="27">
        <f t="shared" si="22"/>
        <v>0.54689861416850993</v>
      </c>
      <c r="R31" s="122" t="s">
        <v>3</v>
      </c>
      <c r="S31" s="25">
        <v>7424.4470000000001</v>
      </c>
      <c r="T31" s="26">
        <v>5510.3540000000003</v>
      </c>
      <c r="U31" s="26">
        <v>6830.2309999999961</v>
      </c>
      <c r="V31" s="26">
        <v>7114.5390000000007</v>
      </c>
      <c r="W31" s="26">
        <v>8082.2549999999983</v>
      </c>
      <c r="X31" s="26">
        <v>8938.91</v>
      </c>
      <c r="Y31" s="26">
        <v>8489.652</v>
      </c>
      <c r="Z31" s="26">
        <v>9926.7349999999988</v>
      </c>
      <c r="AA31" s="26">
        <v>10260.373</v>
      </c>
      <c r="AB31" s="26">
        <v>11780.022999999999</v>
      </c>
      <c r="AC31" s="26">
        <v>12880.835000000003</v>
      </c>
      <c r="AD31" s="26">
        <v>17712.749</v>
      </c>
      <c r="AE31" s="26">
        <v>13728.199000000006</v>
      </c>
      <c r="AF31" s="8">
        <v>19946.481000000007</v>
      </c>
      <c r="AG31" s="27">
        <f t="shared" si="25"/>
        <v>0.45295686637409599</v>
      </c>
      <c r="AI31" s="141">
        <f t="shared" si="23"/>
        <v>0.44241062088628053</v>
      </c>
      <c r="AJ31" s="142">
        <f t="shared" si="23"/>
        <v>0.44000691509090828</v>
      </c>
      <c r="AK31" s="142">
        <f t="shared" si="23"/>
        <v>0.50306153781226581</v>
      </c>
      <c r="AL31" s="142">
        <f t="shared" si="23"/>
        <v>0.908169034292719</v>
      </c>
      <c r="AM31" s="142">
        <f t="shared" si="23"/>
        <v>0.50798316681623246</v>
      </c>
      <c r="AN31" s="142">
        <f t="shared" si="23"/>
        <v>0.49726565111971294</v>
      </c>
      <c r="AO31" s="142">
        <f t="shared" si="23"/>
        <v>0.53652846921584385</v>
      </c>
      <c r="AP31" s="142">
        <f t="shared" si="23"/>
        <v>0.5373482716568041</v>
      </c>
      <c r="AQ31" s="142">
        <f t="shared" si="23"/>
        <v>0.78173472362263119</v>
      </c>
      <c r="AR31" s="142">
        <f t="shared" si="23"/>
        <v>0.56172228676028879</v>
      </c>
      <c r="AS31" s="142">
        <f t="shared" si="23"/>
        <v>0.61636897129854362</v>
      </c>
      <c r="AT31" s="142">
        <f t="shared" si="23"/>
        <v>0.51111633914897814</v>
      </c>
      <c r="AU31" s="142">
        <f t="shared" si="23"/>
        <v>0.69550200427620168</v>
      </c>
      <c r="AV31" s="142">
        <f t="shared" si="23"/>
        <v>0.65326479927919279</v>
      </c>
      <c r="AW31" s="27">
        <f t="shared" si="24"/>
        <v>-6.0729091702567427E-2</v>
      </c>
      <c r="AY31" s="129"/>
      <c r="AZ31" s="129"/>
    </row>
    <row r="32" spans="1:52" ht="20.100000000000001" customHeight="1">
      <c r="A32" s="156" t="s">
        <v>4</v>
      </c>
      <c r="B32" s="25">
        <v>169960.15000000005</v>
      </c>
      <c r="C32" s="26">
        <v>125324.62</v>
      </c>
      <c r="D32" s="26">
        <v>131109.87</v>
      </c>
      <c r="E32" s="26">
        <v>110880.58</v>
      </c>
      <c r="F32" s="26">
        <v>139339.33000000002</v>
      </c>
      <c r="G32" s="26">
        <v>172769.00000000006</v>
      </c>
      <c r="H32" s="26">
        <v>120807.59000000001</v>
      </c>
      <c r="I32" s="26">
        <v>195865.48</v>
      </c>
      <c r="J32" s="26">
        <v>150352.84</v>
      </c>
      <c r="K32" s="26">
        <v>244663.81999999998</v>
      </c>
      <c r="L32" s="26">
        <v>232991.83999999994</v>
      </c>
      <c r="M32" s="26">
        <v>238327.95000000016</v>
      </c>
      <c r="N32" s="26">
        <v>208852.24</v>
      </c>
      <c r="O32" s="8">
        <v>256713.55000000002</v>
      </c>
      <c r="P32" s="27">
        <f t="shared" si="22"/>
        <v>0.2291634985576407</v>
      </c>
      <c r="R32" s="122" t="s">
        <v>4</v>
      </c>
      <c r="S32" s="25">
        <v>6997.9059999999999</v>
      </c>
      <c r="T32" s="26">
        <v>5641.7790000000005</v>
      </c>
      <c r="U32" s="26">
        <v>6955.6630000000014</v>
      </c>
      <c r="V32" s="26">
        <v>8794.5019999999968</v>
      </c>
      <c r="W32" s="26">
        <v>7652.6419999999989</v>
      </c>
      <c r="X32" s="26">
        <v>8505.6460000000006</v>
      </c>
      <c r="Y32" s="26">
        <v>6662.3990000000013</v>
      </c>
      <c r="Z32" s="26">
        <v>10370.893000000004</v>
      </c>
      <c r="AA32" s="26">
        <v>11386.056</v>
      </c>
      <c r="AB32" s="26">
        <v>12901.989000000001</v>
      </c>
      <c r="AC32" s="26">
        <v>14090.422</v>
      </c>
      <c r="AD32" s="26">
        <v>12972.172999999997</v>
      </c>
      <c r="AE32" s="26">
        <v>15175.933000000003</v>
      </c>
      <c r="AF32" s="8">
        <v>16382.779999999995</v>
      </c>
      <c r="AG32" s="27">
        <f t="shared" si="25"/>
        <v>7.952374328484399E-2</v>
      </c>
      <c r="AI32" s="141">
        <f t="shared" si="23"/>
        <v>0.4117380456536428</v>
      </c>
      <c r="AJ32" s="142">
        <f t="shared" si="23"/>
        <v>0.45017323810756427</v>
      </c>
      <c r="AK32" s="142">
        <f t="shared" si="23"/>
        <v>0.53052169146380823</v>
      </c>
      <c r="AL32" s="142">
        <f t="shared" si="23"/>
        <v>0.79315079340313666</v>
      </c>
      <c r="AM32" s="142">
        <f t="shared" si="23"/>
        <v>0.54920904241465762</v>
      </c>
      <c r="AN32" s="142">
        <f t="shared" si="23"/>
        <v>0.49231320433642595</v>
      </c>
      <c r="AO32" s="142">
        <f t="shared" si="23"/>
        <v>0.55148844538658548</v>
      </c>
      <c r="AP32" s="142">
        <f t="shared" si="23"/>
        <v>0.52949059732220316</v>
      </c>
      <c r="AQ32" s="142">
        <f t="shared" si="23"/>
        <v>0.75728905420077208</v>
      </c>
      <c r="AR32" s="142">
        <f t="shared" si="23"/>
        <v>0.52733538616375741</v>
      </c>
      <c r="AS32" s="142">
        <f t="shared" si="23"/>
        <v>0.60476032121983347</v>
      </c>
      <c r="AT32" s="142">
        <f t="shared" si="23"/>
        <v>0.54429927333323636</v>
      </c>
      <c r="AU32" s="142">
        <f t="shared" si="23"/>
        <v>0.72663491662813884</v>
      </c>
      <c r="AV32" s="142">
        <f t="shared" si="23"/>
        <v>0.6381735595958995</v>
      </c>
      <c r="AW32" s="27">
        <f t="shared" si="24"/>
        <v>-0.12174113163008121</v>
      </c>
      <c r="AY32" s="129"/>
      <c r="AZ32" s="129"/>
    </row>
    <row r="33" spans="1:52" ht="20.100000000000001" customHeight="1">
      <c r="A33" s="156" t="s">
        <v>5</v>
      </c>
      <c r="B33" s="25">
        <v>105627.73999999999</v>
      </c>
      <c r="C33" s="26">
        <v>146684.46999999994</v>
      </c>
      <c r="D33" s="26">
        <v>105806.44999999998</v>
      </c>
      <c r="E33" s="26">
        <v>156736.06999999992</v>
      </c>
      <c r="F33" s="26">
        <v>207228.25</v>
      </c>
      <c r="G33" s="26">
        <v>181747.00999999995</v>
      </c>
      <c r="H33" s="26">
        <v>156060.43000000002</v>
      </c>
      <c r="I33" s="26">
        <v>208341.1999999999</v>
      </c>
      <c r="J33" s="26">
        <v>123112.9</v>
      </c>
      <c r="K33" s="26">
        <v>228011.36000000013</v>
      </c>
      <c r="L33" s="26">
        <v>207260.46000000002</v>
      </c>
      <c r="M33" s="26">
        <v>271668.90999999992</v>
      </c>
      <c r="N33" s="26">
        <v>297743.68000000011</v>
      </c>
      <c r="O33" s="8">
        <v>281921.61000000004</v>
      </c>
      <c r="P33" s="27">
        <f t="shared" si="22"/>
        <v>-5.3139902079533841E-2</v>
      </c>
      <c r="R33" s="122" t="s">
        <v>5</v>
      </c>
      <c r="S33" s="25">
        <v>5233.5920000000015</v>
      </c>
      <c r="T33" s="26">
        <v>6774.5830000000024</v>
      </c>
      <c r="U33" s="26">
        <v>6184.9250000000011</v>
      </c>
      <c r="V33" s="26">
        <v>12346.015000000001</v>
      </c>
      <c r="W33" s="26">
        <v>9823.5429999999997</v>
      </c>
      <c r="X33" s="26">
        <v>9567.4180000000015</v>
      </c>
      <c r="Y33" s="26">
        <v>8927.2699999999986</v>
      </c>
      <c r="Z33" s="26">
        <v>11110.941999999997</v>
      </c>
      <c r="AA33" s="26">
        <v>11997.332</v>
      </c>
      <c r="AB33" s="26">
        <v>12224.240000000003</v>
      </c>
      <c r="AC33" s="26">
        <v>10503.531999999996</v>
      </c>
      <c r="AD33" s="26">
        <v>13714.956999999997</v>
      </c>
      <c r="AE33" s="26">
        <v>20165.158999999996</v>
      </c>
      <c r="AF33" s="8">
        <v>18351.723999999991</v>
      </c>
      <c r="AG33" s="27">
        <f t="shared" si="25"/>
        <v>-8.9929119824941881E-2</v>
      </c>
      <c r="AI33" s="141">
        <f t="shared" si="23"/>
        <v>0.49547514696423517</v>
      </c>
      <c r="AJ33" s="142">
        <f t="shared" si="23"/>
        <v>0.46184732439637305</v>
      </c>
      <c r="AK33" s="142">
        <f t="shared" si="23"/>
        <v>0.58455084732547036</v>
      </c>
      <c r="AL33" s="142">
        <f t="shared" si="23"/>
        <v>0.78769456194735565</v>
      </c>
      <c r="AM33" s="142">
        <f t="shared" si="23"/>
        <v>0.4740445861025222</v>
      </c>
      <c r="AN33" s="142">
        <f t="shared" si="23"/>
        <v>0.52641405214864356</v>
      </c>
      <c r="AO33" s="142">
        <f t="shared" si="23"/>
        <v>0.57203930554337168</v>
      </c>
      <c r="AP33" s="142">
        <f t="shared" si="23"/>
        <v>0.53330507840023977</v>
      </c>
      <c r="AQ33" s="142">
        <f t="shared" si="23"/>
        <v>0.97449836694611214</v>
      </c>
      <c r="AR33" s="142">
        <f t="shared" si="23"/>
        <v>0.53612416504160132</v>
      </c>
      <c r="AS33" s="142">
        <f t="shared" si="23"/>
        <v>0.50677934421259097</v>
      </c>
      <c r="AT33" s="142">
        <f t="shared" si="23"/>
        <v>0.50484087413609458</v>
      </c>
      <c r="AU33" s="142">
        <f t="shared" si="23"/>
        <v>0.67726572735313773</v>
      </c>
      <c r="AV33" s="142">
        <f t="shared" si="23"/>
        <v>0.6509513052227528</v>
      </c>
      <c r="AW33" s="27">
        <f t="shared" si="24"/>
        <v>-3.8853910758522923E-2</v>
      </c>
      <c r="AY33" s="129"/>
      <c r="AZ33" s="129"/>
    </row>
    <row r="34" spans="1:52" ht="20.100000000000001" customHeight="1">
      <c r="A34" s="156" t="s">
        <v>6</v>
      </c>
      <c r="B34" s="25">
        <v>172955.39000000004</v>
      </c>
      <c r="C34" s="26">
        <v>88363.709999999992</v>
      </c>
      <c r="D34" s="26">
        <v>120306.19000000003</v>
      </c>
      <c r="E34" s="26">
        <v>142180.06</v>
      </c>
      <c r="F34" s="26">
        <v>163672.61999999994</v>
      </c>
      <c r="G34" s="26">
        <v>227414.28000000014</v>
      </c>
      <c r="H34" s="26">
        <v>160527.01</v>
      </c>
      <c r="I34" s="26">
        <v>247253.33</v>
      </c>
      <c r="J34" s="26">
        <v>159193.67000000001</v>
      </c>
      <c r="K34" s="26">
        <v>248660.12999999995</v>
      </c>
      <c r="L34" s="26">
        <v>200913.27999999997</v>
      </c>
      <c r="M34" s="26">
        <v>276808.68999999983</v>
      </c>
      <c r="N34" s="26">
        <v>225711.80999999991</v>
      </c>
      <c r="O34" s="8">
        <v>323216.8000000008</v>
      </c>
      <c r="P34" s="27">
        <f t="shared" si="22"/>
        <v>0.43198887111844492</v>
      </c>
      <c r="R34" s="122" t="s">
        <v>6</v>
      </c>
      <c r="S34" s="25">
        <v>8418.2340000000022</v>
      </c>
      <c r="T34" s="26">
        <v>4390.6889999999994</v>
      </c>
      <c r="U34" s="26">
        <v>6848.4070000000011</v>
      </c>
      <c r="V34" s="26">
        <v>11167.32799999999</v>
      </c>
      <c r="W34" s="26">
        <v>8872.2850000000017</v>
      </c>
      <c r="X34" s="26">
        <v>11662.620000000006</v>
      </c>
      <c r="Y34" s="26">
        <v>9423.9899999999961</v>
      </c>
      <c r="Z34" s="26">
        <v>14481.375000000004</v>
      </c>
      <c r="AA34" s="26">
        <v>12803.287</v>
      </c>
      <c r="AB34" s="26">
        <v>13718.046000000006</v>
      </c>
      <c r="AC34" s="26">
        <v>12228.946999999995</v>
      </c>
      <c r="AD34" s="26">
        <v>14526.821999999995</v>
      </c>
      <c r="AE34" s="26">
        <v>14534.652000000002</v>
      </c>
      <c r="AF34" s="8">
        <v>19399.629000000001</v>
      </c>
      <c r="AG34" s="27">
        <f t="shared" si="25"/>
        <v>0.33471575377243284</v>
      </c>
      <c r="AI34" s="141">
        <f t="shared" si="23"/>
        <v>0.48672862985073784</v>
      </c>
      <c r="AJ34" s="142">
        <f t="shared" si="23"/>
        <v>0.49688825876595721</v>
      </c>
      <c r="AK34" s="142">
        <f t="shared" si="23"/>
        <v>0.56924809937044796</v>
      </c>
      <c r="AL34" s="142">
        <f t="shared" si="23"/>
        <v>0.78543559483657488</v>
      </c>
      <c r="AM34" s="142">
        <f t="shared" si="23"/>
        <v>0.54207508867396426</v>
      </c>
      <c r="AN34" s="142">
        <f t="shared" si="23"/>
        <v>0.51283586940978365</v>
      </c>
      <c r="AO34" s="142">
        <f t="shared" si="23"/>
        <v>0.58706569068968495</v>
      </c>
      <c r="AP34" s="142">
        <f t="shared" si="23"/>
        <v>0.58568978626091728</v>
      </c>
      <c r="AQ34" s="142">
        <f t="shared" si="23"/>
        <v>0.80425854872244606</v>
      </c>
      <c r="AR34" s="142">
        <f t="shared" si="23"/>
        <v>0.55167855015599043</v>
      </c>
      <c r="AS34" s="142">
        <f t="shared" si="23"/>
        <v>0.60866792877006426</v>
      </c>
      <c r="AT34" s="142">
        <f t="shared" si="23"/>
        <v>0.52479645779906703</v>
      </c>
      <c r="AU34" s="142">
        <f t="shared" si="23"/>
        <v>0.64394734152368938</v>
      </c>
      <c r="AV34" s="142">
        <f t="shared" si="23"/>
        <v>0.60020484702527699</v>
      </c>
      <c r="AW34" s="27">
        <f t="shared" si="24"/>
        <v>-6.7928682483431299E-2</v>
      </c>
      <c r="AY34" s="129"/>
      <c r="AZ34" s="129"/>
    </row>
    <row r="35" spans="1:52" ht="20.100000000000001" customHeight="1">
      <c r="A35" s="156" t="s">
        <v>7</v>
      </c>
      <c r="B35" s="25">
        <v>153575.38000000003</v>
      </c>
      <c r="C35" s="26">
        <v>146031.1</v>
      </c>
      <c r="D35" s="26">
        <v>129411.21999999994</v>
      </c>
      <c r="E35" s="26">
        <v>179559.8899999999</v>
      </c>
      <c r="F35" s="26">
        <v>269358.03999999998</v>
      </c>
      <c r="G35" s="26">
        <v>237433.11000000002</v>
      </c>
      <c r="H35" s="26">
        <v>147722.47000000009</v>
      </c>
      <c r="I35" s="26">
        <v>207140.0799999999</v>
      </c>
      <c r="J35" s="26">
        <v>176201.44</v>
      </c>
      <c r="K35" s="26">
        <v>278510.38</v>
      </c>
      <c r="L35" s="26">
        <v>285531.50000000006</v>
      </c>
      <c r="M35" s="26">
        <v>278816.86</v>
      </c>
      <c r="N35" s="26">
        <v>235748.01999999987</v>
      </c>
      <c r="O35" s="8">
        <v>301348.31999999983</v>
      </c>
      <c r="P35" s="27">
        <f t="shared" si="22"/>
        <v>0.2782644791672057</v>
      </c>
      <c r="R35" s="122" t="s">
        <v>7</v>
      </c>
      <c r="S35" s="25">
        <v>8202.5570000000007</v>
      </c>
      <c r="T35" s="26">
        <v>7142.6719999999987</v>
      </c>
      <c r="U35" s="26">
        <v>8489.8880000000008</v>
      </c>
      <c r="V35" s="26">
        <v>14058.68400000001</v>
      </c>
      <c r="W35" s="26">
        <v>13129.382000000001</v>
      </c>
      <c r="X35" s="26">
        <v>12275.063000000002</v>
      </c>
      <c r="Y35" s="26">
        <v>8407.0900000000038</v>
      </c>
      <c r="Z35" s="26">
        <v>11587.890000000009</v>
      </c>
      <c r="AA35" s="26">
        <v>14215.772000000001</v>
      </c>
      <c r="AB35" s="26">
        <v>14177.262000000006</v>
      </c>
      <c r="AC35" s="26">
        <v>16500.630999999998</v>
      </c>
      <c r="AD35" s="26">
        <v>15555.110999999997</v>
      </c>
      <c r="AE35" s="26">
        <v>16599.758999999998</v>
      </c>
      <c r="AF35" s="8">
        <v>19245.647000000012</v>
      </c>
      <c r="AG35" s="27">
        <f t="shared" si="25"/>
        <v>0.15939315745487714</v>
      </c>
      <c r="AI35" s="141">
        <f t="shared" si="23"/>
        <v>0.53410624801970208</v>
      </c>
      <c r="AJ35" s="142">
        <f t="shared" si="23"/>
        <v>0.48911992034573448</v>
      </c>
      <c r="AK35" s="142">
        <f t="shared" si="23"/>
        <v>0.65603956133015395</v>
      </c>
      <c r="AL35" s="142">
        <f t="shared" si="23"/>
        <v>0.7829523620224994</v>
      </c>
      <c r="AM35" s="142">
        <f t="shared" si="23"/>
        <v>0.48743234098377025</v>
      </c>
      <c r="AN35" s="142">
        <f t="shared" si="23"/>
        <v>0.51699036414929667</v>
      </c>
      <c r="AO35" s="142">
        <f t="shared" si="23"/>
        <v>0.56911382540516675</v>
      </c>
      <c r="AP35" s="142">
        <f t="shared" si="23"/>
        <v>0.55942287943501878</v>
      </c>
      <c r="AQ35" s="142">
        <f t="shared" si="23"/>
        <v>0.8067909093137946</v>
      </c>
      <c r="AR35" s="142">
        <f t="shared" si="23"/>
        <v>0.5090389090704629</v>
      </c>
      <c r="AS35" s="142">
        <f t="shared" si="23"/>
        <v>0.57789179127346701</v>
      </c>
      <c r="AT35" s="142">
        <f t="shared" si="23"/>
        <v>0.55789707265191923</v>
      </c>
      <c r="AU35" s="142">
        <f t="shared" si="23"/>
        <v>0.70413142812397767</v>
      </c>
      <c r="AV35" s="142">
        <f t="shared" si="23"/>
        <v>0.63865121265650404</v>
      </c>
      <c r="AW35" s="27">
        <f t="shared" si="24"/>
        <v>-9.299430880671386E-2</v>
      </c>
      <c r="AY35" s="129"/>
      <c r="AZ35" s="129"/>
    </row>
    <row r="36" spans="1:52" ht="20.100000000000001" customHeight="1">
      <c r="A36" s="156" t="s">
        <v>8</v>
      </c>
      <c r="B36" s="25">
        <v>172174.69999999992</v>
      </c>
      <c r="C36" s="26">
        <v>197846.85999999996</v>
      </c>
      <c r="D36" s="26">
        <v>108041.16999999998</v>
      </c>
      <c r="E36" s="26">
        <v>128500.73000000004</v>
      </c>
      <c r="F36" s="26">
        <v>196762.29</v>
      </c>
      <c r="G36" s="26">
        <v>236160.21999999988</v>
      </c>
      <c r="H36" s="26">
        <v>161077.74999999983</v>
      </c>
      <c r="I36" s="26">
        <v>171433.78</v>
      </c>
      <c r="J36" s="26">
        <v>180051.81</v>
      </c>
      <c r="K36" s="26">
        <v>296230.03000000038</v>
      </c>
      <c r="L36" s="26">
        <v>286249.10999999993</v>
      </c>
      <c r="M36" s="26">
        <v>219148.08999999985</v>
      </c>
      <c r="N36" s="26">
        <v>242415.37999999992</v>
      </c>
      <c r="O36" s="8">
        <v>258364.59000000005</v>
      </c>
      <c r="P36" s="27">
        <f t="shared" si="22"/>
        <v>6.5792896473813436E-2</v>
      </c>
      <c r="R36" s="122" t="s">
        <v>8</v>
      </c>
      <c r="S36" s="25">
        <v>7606.0559999999978</v>
      </c>
      <c r="T36" s="26">
        <v>8313.0869999999995</v>
      </c>
      <c r="U36" s="26">
        <v>6909.0559999999987</v>
      </c>
      <c r="V36" s="26">
        <v>9139.0069999999996</v>
      </c>
      <c r="W36" s="26">
        <v>8531.6860000000033</v>
      </c>
      <c r="X36" s="26">
        <v>10841.422999999999</v>
      </c>
      <c r="Y36" s="26">
        <v>9653.1510000000035</v>
      </c>
      <c r="Z36" s="26">
        <v>9956.3179999999975</v>
      </c>
      <c r="AA36" s="26">
        <v>13765.152</v>
      </c>
      <c r="AB36" s="26">
        <v>14750.275999999996</v>
      </c>
      <c r="AC36" s="26">
        <v>15789.42300000001</v>
      </c>
      <c r="AD36" s="26">
        <v>12744.038000000008</v>
      </c>
      <c r="AE36" s="26">
        <v>16420.567999999999</v>
      </c>
      <c r="AF36" s="8">
        <v>17324.294999999998</v>
      </c>
      <c r="AG36" s="27">
        <f t="shared" si="25"/>
        <v>5.5036281327174495E-2</v>
      </c>
      <c r="AI36" s="141">
        <f t="shared" si="23"/>
        <v>0.44176385961468218</v>
      </c>
      <c r="AJ36" s="142">
        <f t="shared" si="23"/>
        <v>0.42017785877420555</v>
      </c>
      <c r="AK36" s="142">
        <f t="shared" si="23"/>
        <v>0.63948363387771534</v>
      </c>
      <c r="AL36" s="142">
        <f t="shared" si="23"/>
        <v>0.71120273013234991</v>
      </c>
      <c r="AM36" s="142">
        <f t="shared" si="23"/>
        <v>0.43360371542738207</v>
      </c>
      <c r="AN36" s="142">
        <f t="shared" si="23"/>
        <v>0.45907066820991294</v>
      </c>
      <c r="AO36" s="142">
        <f t="shared" si="23"/>
        <v>0.59928518991605073</v>
      </c>
      <c r="AP36" s="142">
        <f t="shared" si="23"/>
        <v>0.5807675710119673</v>
      </c>
      <c r="AQ36" s="142">
        <f t="shared" si="23"/>
        <v>0.76451061502797446</v>
      </c>
      <c r="AR36" s="142">
        <f t="shared" si="23"/>
        <v>0.49793317713264845</v>
      </c>
      <c r="AS36" s="142">
        <f t="shared" si="23"/>
        <v>0.55159727832865624</v>
      </c>
      <c r="AT36" s="142">
        <f t="shared" si="23"/>
        <v>0.58152630944673145</v>
      </c>
      <c r="AU36" s="142">
        <f t="shared" si="23"/>
        <v>0.67737319307050581</v>
      </c>
      <c r="AV36" s="142">
        <f t="shared" si="23"/>
        <v>0.6705367403482031</v>
      </c>
      <c r="AW36" s="27">
        <f t="shared" si="24"/>
        <v>-1.0092594144910491E-2</v>
      </c>
      <c r="AY36" s="129"/>
      <c r="AZ36" s="129"/>
    </row>
    <row r="37" spans="1:52" ht="20.100000000000001" customHeight="1">
      <c r="A37" s="156" t="s">
        <v>9</v>
      </c>
      <c r="B37" s="25">
        <v>184593.24000000002</v>
      </c>
      <c r="C37" s="26">
        <v>144138.26999999993</v>
      </c>
      <c r="D37" s="26">
        <v>79979.249999999985</v>
      </c>
      <c r="E37" s="26">
        <v>122753.58</v>
      </c>
      <c r="F37" s="26">
        <v>216171.5800000001</v>
      </c>
      <c r="G37" s="26">
        <v>152140.34000000008</v>
      </c>
      <c r="H37" s="26">
        <v>149450.11999999976</v>
      </c>
      <c r="I37" s="26">
        <v>137515.64999999997</v>
      </c>
      <c r="J37" s="26">
        <v>157796.10999999999</v>
      </c>
      <c r="K37" s="26">
        <v>248422.98999999993</v>
      </c>
      <c r="L37" s="26">
        <v>193839.00999999995</v>
      </c>
      <c r="M37" s="26">
        <v>185628.20999999996</v>
      </c>
      <c r="N37" s="26">
        <v>273711.0299999998</v>
      </c>
      <c r="O37" s="8">
        <v>185059.90000000008</v>
      </c>
      <c r="P37" s="27">
        <f t="shared" si="22"/>
        <v>-0.32388585143974569</v>
      </c>
      <c r="R37" s="122" t="s">
        <v>9</v>
      </c>
      <c r="S37" s="25">
        <v>8950.255000000001</v>
      </c>
      <c r="T37" s="26">
        <v>8091.360999999999</v>
      </c>
      <c r="U37" s="26">
        <v>7317.6259999999966</v>
      </c>
      <c r="V37" s="26">
        <v>9009.7860000000001</v>
      </c>
      <c r="W37" s="26">
        <v>11821.654999999999</v>
      </c>
      <c r="X37" s="26">
        <v>8422.7539999999954</v>
      </c>
      <c r="Y37" s="26">
        <v>8932.4599999999973</v>
      </c>
      <c r="Z37" s="26">
        <v>10856.737000000006</v>
      </c>
      <c r="AA37" s="26">
        <v>13503.767</v>
      </c>
      <c r="AB37" s="26">
        <v>13395.533000000005</v>
      </c>
      <c r="AC37" s="26">
        <v>12829.427999999996</v>
      </c>
      <c r="AD37" s="26">
        <v>12358.695999999998</v>
      </c>
      <c r="AE37" s="26">
        <v>19295.445999999996</v>
      </c>
      <c r="AF37" s="8">
        <v>13481.731000000011</v>
      </c>
      <c r="AG37" s="27">
        <f t="shared" si="25"/>
        <v>-0.30129985075234783</v>
      </c>
      <c r="AI37" s="141">
        <f t="shared" si="23"/>
        <v>0.48486363856011194</v>
      </c>
      <c r="AJ37" s="142">
        <f t="shared" si="23"/>
        <v>0.56136104589017211</v>
      </c>
      <c r="AK37" s="142">
        <f t="shared" si="23"/>
        <v>0.91494056270845225</v>
      </c>
      <c r="AL37" s="142">
        <f t="shared" si="23"/>
        <v>0.73397337983951261</v>
      </c>
      <c r="AM37" s="142">
        <f t="shared" si="23"/>
        <v>0.54686443981211563</v>
      </c>
      <c r="AN37" s="142">
        <f t="shared" si="23"/>
        <v>0.55361740351046873</v>
      </c>
      <c r="AO37" s="142">
        <f t="shared" si="23"/>
        <v>0.59768837923984341</v>
      </c>
      <c r="AP37" s="142">
        <f t="shared" si="23"/>
        <v>0.78949101429546453</v>
      </c>
      <c r="AQ37" s="142">
        <f t="shared" si="23"/>
        <v>0.85577312393822647</v>
      </c>
      <c r="AR37" s="142">
        <f t="shared" si="23"/>
        <v>0.5392227587309858</v>
      </c>
      <c r="AS37" s="142">
        <f t="shared" si="23"/>
        <v>0.66185996306935324</v>
      </c>
      <c r="AT37" s="142">
        <f t="shared" si="23"/>
        <v>0.66577682346880351</v>
      </c>
      <c r="AU37" s="142">
        <f t="shared" si="23"/>
        <v>0.70495682983619656</v>
      </c>
      <c r="AV37" s="142">
        <f t="shared" si="23"/>
        <v>0.72850633767769279</v>
      </c>
      <c r="AW37" s="27">
        <f t="shared" si="24"/>
        <v>3.3405602789844856E-2</v>
      </c>
      <c r="AY37" s="129"/>
      <c r="AZ37" s="129"/>
    </row>
    <row r="38" spans="1:52" ht="20.100000000000001" customHeight="1">
      <c r="A38" s="156" t="s">
        <v>10</v>
      </c>
      <c r="B38" s="25">
        <v>174808.49999999997</v>
      </c>
      <c r="C38" s="26">
        <v>100779.39000000001</v>
      </c>
      <c r="D38" s="26">
        <v>69029.49000000002</v>
      </c>
      <c r="E38" s="26">
        <v>154336.00999999978</v>
      </c>
      <c r="F38" s="26">
        <v>191835.92000000007</v>
      </c>
      <c r="G38" s="26">
        <v>123373.27999999998</v>
      </c>
      <c r="H38" s="26">
        <v>139248.31999999989</v>
      </c>
      <c r="I38" s="26">
        <v>159507.64999999994</v>
      </c>
      <c r="J38" s="26">
        <v>217628.21</v>
      </c>
      <c r="K38" s="26">
        <v>280094.85000000021</v>
      </c>
      <c r="L38" s="26">
        <v>221001.43999999986</v>
      </c>
      <c r="M38" s="26">
        <v>221954.72000000006</v>
      </c>
      <c r="N38" s="26">
        <v>259229.09000000003</v>
      </c>
      <c r="O38" s="8">
        <v>182848.62999999995</v>
      </c>
      <c r="P38" s="27">
        <f t="shared" si="22"/>
        <v>-0.29464463266834778</v>
      </c>
      <c r="R38" s="122" t="s">
        <v>10</v>
      </c>
      <c r="S38" s="25">
        <v>8836.2159999999967</v>
      </c>
      <c r="T38" s="26">
        <v>6184.2449999999999</v>
      </c>
      <c r="U38" s="26">
        <v>6843.8590000000013</v>
      </c>
      <c r="V38" s="26">
        <v>12325.401000000003</v>
      </c>
      <c r="W38" s="26">
        <v>11790.632999999998</v>
      </c>
      <c r="X38" s="26">
        <v>8857.4580000000024</v>
      </c>
      <c r="Y38" s="26">
        <v>10603.755000000001</v>
      </c>
      <c r="Z38" s="26">
        <v>13090.348000000009</v>
      </c>
      <c r="AA38" s="26">
        <v>16694.899000000001</v>
      </c>
      <c r="AB38" s="26">
        <v>17343.396999999994</v>
      </c>
      <c r="AC38" s="26">
        <v>14141.986999999999</v>
      </c>
      <c r="AD38" s="26">
        <v>13795.060000000012</v>
      </c>
      <c r="AE38" s="26">
        <v>17489.275999999998</v>
      </c>
      <c r="AF38" s="8">
        <v>12939.783999999998</v>
      </c>
      <c r="AG38" s="27">
        <f t="shared" si="25"/>
        <v>-0.26013037932502187</v>
      </c>
      <c r="AI38" s="141">
        <f t="shared" si="23"/>
        <v>0.50547976786025839</v>
      </c>
      <c r="AJ38" s="142">
        <f t="shared" si="23"/>
        <v>0.61364183688748253</v>
      </c>
      <c r="AK38" s="142">
        <f t="shared" si="23"/>
        <v>0.99143989040046498</v>
      </c>
      <c r="AL38" s="142">
        <f t="shared" si="23"/>
        <v>0.79860824444016809</v>
      </c>
      <c r="AM38" s="142">
        <f t="shared" si="23"/>
        <v>0.61462071336796531</v>
      </c>
      <c r="AN38" s="142">
        <f t="shared" si="23"/>
        <v>0.7179397354111039</v>
      </c>
      <c r="AO38" s="142">
        <f t="shared" si="23"/>
        <v>0.76149967195295487</v>
      </c>
      <c r="AP38" s="142">
        <f t="shared" si="23"/>
        <v>0.82067211196453671</v>
      </c>
      <c r="AQ38" s="142">
        <f t="shared" si="23"/>
        <v>0.76712936250314256</v>
      </c>
      <c r="AR38" s="142">
        <f t="shared" si="23"/>
        <v>0.61919728263479246</v>
      </c>
      <c r="AS38" s="142">
        <f t="shared" si="23"/>
        <v>0.63990474451207224</v>
      </c>
      <c r="AT38" s="142">
        <f t="shared" si="23"/>
        <v>0.62152586797883858</v>
      </c>
      <c r="AU38" s="142">
        <f t="shared" si="23"/>
        <v>0.67466486882317089</v>
      </c>
      <c r="AV38" s="142">
        <f t="shared" si="23"/>
        <v>0.70767738319942564</v>
      </c>
      <c r="AW38" s="27">
        <f t="shared" si="24"/>
        <v>4.8931722847580635E-2</v>
      </c>
      <c r="AY38" s="129"/>
      <c r="AZ38" s="129"/>
    </row>
    <row r="39" spans="1:52" ht="20.100000000000001" customHeight="1">
      <c r="A39" s="156" t="s">
        <v>11</v>
      </c>
      <c r="B39" s="25">
        <v>143517.88</v>
      </c>
      <c r="C39" s="26">
        <v>108144.17000000003</v>
      </c>
      <c r="D39" s="26">
        <v>125852.90000000002</v>
      </c>
      <c r="E39" s="26">
        <v>102029.78999999992</v>
      </c>
      <c r="F39" s="26">
        <v>191064.2</v>
      </c>
      <c r="G39" s="26">
        <v>143527.37999999992</v>
      </c>
      <c r="H39" s="26">
        <v>151132.13000000012</v>
      </c>
      <c r="I39" s="26">
        <v>135712.65999999989</v>
      </c>
      <c r="J39" s="26">
        <v>269199.01</v>
      </c>
      <c r="K39" s="26">
        <v>227951.96000000008</v>
      </c>
      <c r="L39" s="26">
        <v>225932.47000000003</v>
      </c>
      <c r="M39" s="26">
        <v>214073.61999999997</v>
      </c>
      <c r="N39" s="26">
        <v>276422.24000000005</v>
      </c>
      <c r="O39" s="8">
        <v>193079.46999999991</v>
      </c>
      <c r="P39" s="27">
        <f t="shared" si="22"/>
        <v>-0.30150529856063724</v>
      </c>
      <c r="R39" s="122" t="s">
        <v>11</v>
      </c>
      <c r="S39" s="25">
        <v>8561.616</v>
      </c>
      <c r="T39" s="26">
        <v>7679.9049999999988</v>
      </c>
      <c r="U39" s="26">
        <v>10402.912</v>
      </c>
      <c r="V39" s="26">
        <v>7707.6290000000035</v>
      </c>
      <c r="W39" s="26">
        <v>12654.747000000003</v>
      </c>
      <c r="X39" s="26">
        <v>9979.3469999999979</v>
      </c>
      <c r="Y39" s="26">
        <v>10712.686999999996</v>
      </c>
      <c r="Z39" s="26">
        <v>11080.005999999999</v>
      </c>
      <c r="AA39" s="26">
        <v>17646.002</v>
      </c>
      <c r="AB39" s="26">
        <v>15712.195000000003</v>
      </c>
      <c r="AC39" s="26">
        <v>14615.516000000009</v>
      </c>
      <c r="AD39" s="26">
        <v>15584.514000000003</v>
      </c>
      <c r="AE39" s="26">
        <v>20862.162</v>
      </c>
      <c r="AF39" s="8">
        <v>15085.989000000001</v>
      </c>
      <c r="AG39" s="27">
        <f t="shared" si="25"/>
        <v>-0.27687317354740121</v>
      </c>
      <c r="AI39" s="141">
        <f t="shared" si="23"/>
        <v>0.59655396247491954</v>
      </c>
      <c r="AJ39" s="142">
        <f t="shared" si="23"/>
        <v>0.7101543245465749</v>
      </c>
      <c r="AK39" s="142">
        <f t="shared" ref="AK39:AV41" si="26">IF(U39="","",(U39/D39)*10)</f>
        <v>0.82659295097689434</v>
      </c>
      <c r="AL39" s="142">
        <f t="shared" si="26"/>
        <v>0.75542927217629385</v>
      </c>
      <c r="AM39" s="142">
        <f t="shared" si="26"/>
        <v>0.66232957299169615</v>
      </c>
      <c r="AN39" s="142">
        <f t="shared" si="26"/>
        <v>0.69529221532504837</v>
      </c>
      <c r="AO39" s="142">
        <f t="shared" si="26"/>
        <v>0.70882922115899427</v>
      </c>
      <c r="AP39" s="142">
        <f t="shared" si="26"/>
        <v>0.81643127472411259</v>
      </c>
      <c r="AQ39" s="142">
        <f t="shared" si="26"/>
        <v>0.6555002561116402</v>
      </c>
      <c r="AR39" s="142">
        <f t="shared" si="26"/>
        <v>0.68927659143619546</v>
      </c>
      <c r="AS39" s="142">
        <f t="shared" si="26"/>
        <v>0.64689754420867462</v>
      </c>
      <c r="AT39" s="142">
        <f t="shared" si="26"/>
        <v>0.72799787288130147</v>
      </c>
      <c r="AU39" s="142">
        <f t="shared" si="26"/>
        <v>0.75472082130583984</v>
      </c>
      <c r="AV39" s="142">
        <f t="shared" si="23"/>
        <v>0.78133573704133374</v>
      </c>
      <c r="AW39" s="27">
        <f t="shared" si="24"/>
        <v>3.5264583915207225E-2</v>
      </c>
      <c r="AY39" s="129"/>
      <c r="AZ39" s="129"/>
    </row>
    <row r="40" spans="1:52" ht="20.100000000000001" customHeight="1" thickBot="1">
      <c r="A40" s="156" t="s">
        <v>12</v>
      </c>
      <c r="B40" s="25">
        <v>152820.21000000002</v>
      </c>
      <c r="C40" s="26">
        <v>216465.13999999996</v>
      </c>
      <c r="D40" s="26">
        <v>85804.429999999964</v>
      </c>
      <c r="E40" s="26">
        <v>229961.75</v>
      </c>
      <c r="F40" s="26">
        <v>233293.19000000015</v>
      </c>
      <c r="G40" s="26">
        <v>149139.44999999995</v>
      </c>
      <c r="H40" s="26">
        <v>169639.46999999994</v>
      </c>
      <c r="I40" s="26">
        <v>161502.75000000003</v>
      </c>
      <c r="J40" s="26">
        <v>201567.8</v>
      </c>
      <c r="K40" s="26">
        <v>231272.66000000015</v>
      </c>
      <c r="L40" s="26">
        <v>249366.14000000007</v>
      </c>
      <c r="M40" s="26">
        <v>245043.78000000009</v>
      </c>
      <c r="N40" s="26">
        <v>297016.51000000018</v>
      </c>
      <c r="O40" s="8">
        <v>205333.45000000004</v>
      </c>
      <c r="P40" s="27">
        <f t="shared" si="22"/>
        <v>-0.30868001243432591</v>
      </c>
      <c r="R40" s="123" t="s">
        <v>12</v>
      </c>
      <c r="S40" s="25">
        <v>8577.6339999999964</v>
      </c>
      <c r="T40" s="26">
        <v>10729.738000000001</v>
      </c>
      <c r="U40" s="26">
        <v>8400.3320000000022</v>
      </c>
      <c r="V40" s="26">
        <v>14080.129999999997</v>
      </c>
      <c r="W40" s="26">
        <v>13582.820000000003</v>
      </c>
      <c r="X40" s="26">
        <v>9345.7980000000007</v>
      </c>
      <c r="Y40" s="26">
        <v>11478.792000000003</v>
      </c>
      <c r="Z40" s="26">
        <v>14722.865999999998</v>
      </c>
      <c r="AA40" s="26">
        <v>13500.736999999999</v>
      </c>
      <c r="AB40" s="26">
        <v>16104.085999999999</v>
      </c>
      <c r="AC40" s="26">
        <v>14131.660999999996</v>
      </c>
      <c r="AD40" s="26">
        <v>17317.553000000004</v>
      </c>
      <c r="AE40" s="26">
        <v>19544.043999999998</v>
      </c>
      <c r="AF40" s="8">
        <v>13986.330999999996</v>
      </c>
      <c r="AG40" s="27">
        <f t="shared" si="25"/>
        <v>-0.28436862913325422</v>
      </c>
      <c r="AI40" s="141">
        <f t="shared" si="23"/>
        <v>0.56128924309160388</v>
      </c>
      <c r="AJ40" s="142">
        <f t="shared" si="23"/>
        <v>0.49567972006947647</v>
      </c>
      <c r="AK40" s="142">
        <f t="shared" si="26"/>
        <v>0.9790091257525988</v>
      </c>
      <c r="AL40" s="142">
        <f t="shared" si="26"/>
        <v>0.61228139027468687</v>
      </c>
      <c r="AM40" s="142">
        <f t="shared" si="26"/>
        <v>0.5822210241113337</v>
      </c>
      <c r="AN40" s="142">
        <f t="shared" si="26"/>
        <v>0.62664828118918259</v>
      </c>
      <c r="AO40" s="142">
        <f t="shared" si="26"/>
        <v>0.67665809142176681</v>
      </c>
      <c r="AP40" s="142">
        <f t="shared" si="26"/>
        <v>0.91161704676855315</v>
      </c>
      <c r="AQ40" s="142">
        <f t="shared" si="26"/>
        <v>0.66978639445387611</v>
      </c>
      <c r="AR40" s="142">
        <f t="shared" si="26"/>
        <v>0.69632467581771174</v>
      </c>
      <c r="AS40" s="142">
        <f t="shared" si="26"/>
        <v>0.56670328216974419</v>
      </c>
      <c r="AT40" s="142">
        <f t="shared" si="26"/>
        <v>0.70671261274209851</v>
      </c>
      <c r="AU40" s="142">
        <f t="shared" si="26"/>
        <v>0.65801204114882317</v>
      </c>
      <c r="AV40" s="142">
        <f t="shared" si="26"/>
        <v>0.6811520967479967</v>
      </c>
      <c r="AW40" s="27">
        <f t="shared" si="24"/>
        <v>3.5166614213887809E-2</v>
      </c>
      <c r="AY40" s="129"/>
      <c r="AZ40" s="129"/>
    </row>
    <row r="41" spans="1:52" ht="20.100000000000001" customHeight="1" thickBot="1">
      <c r="A41" s="206" t="str">
        <f>A19</f>
        <v>jan-dez</v>
      </c>
      <c r="B41" s="148">
        <f>SUM(B29:B40)</f>
        <v>1813519.3599999999</v>
      </c>
      <c r="C41" s="149">
        <f t="shared" ref="C41:O41" si="27">SUM(C29:C40)</f>
        <v>1633514.4599999997</v>
      </c>
      <c r="D41" s="149">
        <f t="shared" si="27"/>
        <v>1293051.3799999997</v>
      </c>
      <c r="E41" s="149">
        <f t="shared" si="27"/>
        <v>1596293.2899999996</v>
      </c>
      <c r="F41" s="149">
        <f t="shared" si="27"/>
        <v>2327610.58</v>
      </c>
      <c r="G41" s="149">
        <f t="shared" si="27"/>
        <v>2158071.8899999997</v>
      </c>
      <c r="H41" s="149">
        <f t="shared" si="27"/>
        <v>1802160.4399999995</v>
      </c>
      <c r="I41" s="149">
        <f t="shared" si="27"/>
        <v>2154377.0199999996</v>
      </c>
      <c r="J41" s="149">
        <f t="shared" si="27"/>
        <v>1975193.6100000003</v>
      </c>
      <c r="K41" s="149">
        <f t="shared" si="27"/>
        <v>2933388.68</v>
      </c>
      <c r="L41" s="149">
        <f t="shared" si="27"/>
        <v>2743339.09</v>
      </c>
      <c r="M41" s="149">
        <f t="shared" si="27"/>
        <v>2968922.790000001</v>
      </c>
      <c r="N41" s="149">
        <f t="shared" si="27"/>
        <v>2968861.1399999992</v>
      </c>
      <c r="O41" s="172">
        <f t="shared" si="27"/>
        <v>2965329.41</v>
      </c>
      <c r="P41" s="24">
        <f t="shared" si="22"/>
        <v>-1.1895908341469452E-3</v>
      </c>
      <c r="R41" s="122"/>
      <c r="S41" s="148">
        <f>SUM(S29:S40)</f>
        <v>88593.928999999989</v>
      </c>
      <c r="T41" s="149">
        <f t="shared" ref="T41:AF41" si="28">SUM(T29:T40)</f>
        <v>80744.22</v>
      </c>
      <c r="U41" s="149">
        <f t="shared" si="28"/>
        <v>85348.562999999995</v>
      </c>
      <c r="V41" s="149">
        <f t="shared" si="28"/>
        <v>121368.935</v>
      </c>
      <c r="W41" s="149">
        <f t="shared" si="28"/>
        <v>124143.97100000001</v>
      </c>
      <c r="X41" s="149">
        <f t="shared" si="28"/>
        <v>115571.70700000001</v>
      </c>
      <c r="Y41" s="149">
        <f t="shared" si="28"/>
        <v>109068.98599999999</v>
      </c>
      <c r="Z41" s="149">
        <f t="shared" si="28"/>
        <v>136178.72600000002</v>
      </c>
      <c r="AA41" s="149">
        <f t="shared" si="28"/>
        <v>153404.38700000002</v>
      </c>
      <c r="AB41" s="149">
        <f t="shared" si="28"/>
        <v>167744.46300000002</v>
      </c>
      <c r="AC41" s="149">
        <f t="shared" si="28"/>
        <v>164346.62299999999</v>
      </c>
      <c r="AD41" s="149">
        <f t="shared" si="28"/>
        <v>170462.87700000001</v>
      </c>
      <c r="AE41" s="149">
        <f t="shared" si="28"/>
        <v>202578.51500000001</v>
      </c>
      <c r="AF41" s="172">
        <f t="shared" si="28"/>
        <v>196685.94599999997</v>
      </c>
      <c r="AG41" s="24">
        <f t="shared" si="25"/>
        <v>-2.9087827995975025E-2</v>
      </c>
      <c r="AI41" s="150">
        <f t="shared" si="23"/>
        <v>0.48851934505954209</v>
      </c>
      <c r="AJ41" s="151">
        <f t="shared" si="23"/>
        <v>0.49429755277464771</v>
      </c>
      <c r="AK41" s="151">
        <f t="shared" si="26"/>
        <v>0.66005546508136448</v>
      </c>
      <c r="AL41" s="151">
        <f t="shared" si="26"/>
        <v>0.76031726600817851</v>
      </c>
      <c r="AM41" s="151">
        <f t="shared" si="26"/>
        <v>0.53335369785095244</v>
      </c>
      <c r="AN41" s="151">
        <f t="shared" si="26"/>
        <v>0.53553223845568942</v>
      </c>
      <c r="AO41" s="151">
        <f t="shared" si="26"/>
        <v>0.60521240828036382</v>
      </c>
      <c r="AP41" s="151">
        <f t="shared" si="26"/>
        <v>0.63210257413532966</v>
      </c>
      <c r="AQ41" s="151">
        <f t="shared" si="26"/>
        <v>0.77665493763925242</v>
      </c>
      <c r="AR41" s="151">
        <f t="shared" si="26"/>
        <v>0.5718453341818992</v>
      </c>
      <c r="AS41" s="151">
        <f t="shared" si="26"/>
        <v>0.59907513292496417</v>
      </c>
      <c r="AT41" s="151">
        <f t="shared" si="26"/>
        <v>0.57415732593032487</v>
      </c>
      <c r="AU41" s="151">
        <f t="shared" si="26"/>
        <v>0.68234419006878866</v>
      </c>
      <c r="AV41" s="151">
        <f t="shared" si="26"/>
        <v>0.66328531776845656</v>
      </c>
      <c r="AW41" s="24">
        <f t="shared" si="24"/>
        <v>-2.79314641755955E-2</v>
      </c>
      <c r="AY41" s="129"/>
      <c r="AZ41" s="129"/>
    </row>
    <row r="42" spans="1:52" ht="20.100000000000001" customHeight="1">
      <c r="A42" s="156" t="s">
        <v>14</v>
      </c>
      <c r="B42" s="25">
        <f>SUM(B29:B31)</f>
        <v>383486.16999999993</v>
      </c>
      <c r="C42" s="26">
        <f>SUM(C29:C31)</f>
        <v>359736.73</v>
      </c>
      <c r="D42" s="26">
        <f>SUM(D29:D31)</f>
        <v>337710.40999999992</v>
      </c>
      <c r="E42" s="26">
        <f t="shared" ref="E42:N42" si="29">SUM(E29:E31)</f>
        <v>269354.83</v>
      </c>
      <c r="F42" s="26">
        <f t="shared" si="29"/>
        <v>518885.16000000003</v>
      </c>
      <c r="G42" s="26">
        <f t="shared" si="29"/>
        <v>534367.81999999983</v>
      </c>
      <c r="H42" s="26">
        <f t="shared" si="29"/>
        <v>446495.15</v>
      </c>
      <c r="I42" s="26">
        <f t="shared" si="29"/>
        <v>530104.43999999994</v>
      </c>
      <c r="J42" s="26">
        <f t="shared" si="29"/>
        <v>340089.82</v>
      </c>
      <c r="K42" s="26">
        <f t="shared" si="29"/>
        <v>649570.5</v>
      </c>
      <c r="L42" s="26">
        <f t="shared" si="29"/>
        <v>640253.84</v>
      </c>
      <c r="M42" s="26">
        <f t="shared" si="29"/>
        <v>817451.96000000066</v>
      </c>
      <c r="N42" s="26">
        <f t="shared" si="29"/>
        <v>652011.13999999966</v>
      </c>
      <c r="O42" s="8">
        <f>IF(O31="","",SUM(O29:O31))</f>
        <v>777443.08999999973</v>
      </c>
      <c r="P42" s="24">
        <f t="shared" si="22"/>
        <v>0.19237700447878872</v>
      </c>
      <c r="R42" s="124" t="s">
        <v>14</v>
      </c>
      <c r="S42" s="25">
        <f>SUM(S29:S31)</f>
        <v>17209.863000000001</v>
      </c>
      <c r="T42" s="26">
        <f>SUM(T29:T31)</f>
        <v>15796.161</v>
      </c>
      <c r="U42" s="26">
        <f>SUM(U29:U31)</f>
        <v>16995.894999999997</v>
      </c>
      <c r="V42" s="26">
        <f t="shared" ref="V42:AE42" si="30">SUM(V29:V31)</f>
        <v>22740.453000000001</v>
      </c>
      <c r="W42" s="26">
        <f t="shared" si="30"/>
        <v>26284.577999999994</v>
      </c>
      <c r="X42" s="26">
        <f t="shared" si="30"/>
        <v>26114.18</v>
      </c>
      <c r="Y42" s="26">
        <f t="shared" si="30"/>
        <v>24267.392</v>
      </c>
      <c r="Z42" s="26">
        <f t="shared" si="30"/>
        <v>28921.351000000002</v>
      </c>
      <c r="AA42" s="26">
        <f t="shared" si="30"/>
        <v>27891.383000000002</v>
      </c>
      <c r="AB42" s="26">
        <f t="shared" si="30"/>
        <v>37417.438999999998</v>
      </c>
      <c r="AC42" s="26">
        <f t="shared" si="30"/>
        <v>39515.076000000001</v>
      </c>
      <c r="AD42" s="26">
        <f t="shared" si="30"/>
        <v>41893.952999999994</v>
      </c>
      <c r="AE42" s="26">
        <f t="shared" si="30"/>
        <v>42491.516000000003</v>
      </c>
      <c r="AF42" s="8">
        <f>IF(AF31="","",SUM(AF29:AF31))</f>
        <v>50488.036</v>
      </c>
      <c r="AG42" s="24">
        <f t="shared" si="25"/>
        <v>0.18819097911215962</v>
      </c>
      <c r="AI42" s="155">
        <f t="shared" si="23"/>
        <v>0.44877401967325198</v>
      </c>
      <c r="AJ42" s="152">
        <f t="shared" si="23"/>
        <v>0.43910336873301764</v>
      </c>
      <c r="AK42" s="152">
        <f t="shared" si="23"/>
        <v>0.50326831796508742</v>
      </c>
      <c r="AL42" s="152">
        <f t="shared" si="23"/>
        <v>0.84425636622146327</v>
      </c>
      <c r="AM42" s="152">
        <f t="shared" si="23"/>
        <v>0.50655867668290977</v>
      </c>
      <c r="AN42" s="152">
        <f t="shared" si="23"/>
        <v>0.48869297556129054</v>
      </c>
      <c r="AO42" s="152">
        <f t="shared" si="23"/>
        <v>0.54350852411274786</v>
      </c>
      <c r="AP42" s="152">
        <f t="shared" si="23"/>
        <v>0.54557835810618771</v>
      </c>
      <c r="AQ42" s="152">
        <f t="shared" si="23"/>
        <v>0.8201181382024314</v>
      </c>
      <c r="AR42" s="152">
        <f t="shared" si="23"/>
        <v>0.57603353292675696</v>
      </c>
      <c r="AS42" s="152">
        <f t="shared" si="23"/>
        <v>0.61717827416700854</v>
      </c>
      <c r="AT42" s="152">
        <f t="shared" si="23"/>
        <v>0.51249437336965908</v>
      </c>
      <c r="AU42" s="152">
        <f t="shared" si="23"/>
        <v>0.65169923323702761</v>
      </c>
      <c r="AV42" s="152">
        <f t="shared" si="23"/>
        <v>0.6494113414783842</v>
      </c>
      <c r="AW42" s="24">
        <f t="shared" si="24"/>
        <v>-3.5106559006972005E-3</v>
      </c>
      <c r="AY42" s="129"/>
      <c r="AZ42" s="129"/>
    </row>
    <row r="43" spans="1:52" ht="20.100000000000001" customHeight="1">
      <c r="A43" s="156" t="s">
        <v>15</v>
      </c>
      <c r="B43" s="25">
        <f>SUM(B32:B34)</f>
        <v>448543.28</v>
      </c>
      <c r="C43" s="26">
        <f>SUM(C32:C34)</f>
        <v>360372.79999999993</v>
      </c>
      <c r="D43" s="26">
        <f>SUM(D32:D34)</f>
        <v>357222.51</v>
      </c>
      <c r="E43" s="26">
        <f t="shared" ref="E43:N43" si="31">SUM(E32:E34)</f>
        <v>409796.7099999999</v>
      </c>
      <c r="F43" s="26">
        <f t="shared" si="31"/>
        <v>510240.19999999995</v>
      </c>
      <c r="G43" s="26">
        <f t="shared" si="31"/>
        <v>581930.29000000015</v>
      </c>
      <c r="H43" s="26">
        <f t="shared" si="31"/>
        <v>437395.03</v>
      </c>
      <c r="I43" s="26">
        <f t="shared" si="31"/>
        <v>651460.00999999989</v>
      </c>
      <c r="J43" s="26">
        <f t="shared" si="31"/>
        <v>432659.41000000003</v>
      </c>
      <c r="K43" s="26">
        <f t="shared" si="31"/>
        <v>721335.31</v>
      </c>
      <c r="L43" s="26">
        <f t="shared" si="31"/>
        <v>641165.57999999984</v>
      </c>
      <c r="M43" s="26">
        <f t="shared" si="31"/>
        <v>786805.54999999993</v>
      </c>
      <c r="N43" s="26">
        <f t="shared" si="31"/>
        <v>732307.73</v>
      </c>
      <c r="O43" s="8">
        <f>IF(O34="","",SUM(O32:O34))</f>
        <v>861851.96000000089</v>
      </c>
      <c r="P43" s="27">
        <f t="shared" si="22"/>
        <v>0.17689862429828634</v>
      </c>
      <c r="R43" s="122" t="s">
        <v>15</v>
      </c>
      <c r="S43" s="25">
        <f>SUM(S32:S34)</f>
        <v>20649.732000000004</v>
      </c>
      <c r="T43" s="26">
        <f>SUM(T32:T34)</f>
        <v>16807.051000000003</v>
      </c>
      <c r="U43" s="26">
        <f>SUM(U32:U34)</f>
        <v>19988.995000000003</v>
      </c>
      <c r="V43" s="26">
        <f t="shared" ref="V43:AE43" si="32">SUM(V32:V34)</f>
        <v>32307.84499999999</v>
      </c>
      <c r="W43" s="26">
        <f t="shared" si="32"/>
        <v>26348.47</v>
      </c>
      <c r="X43" s="26">
        <f t="shared" si="32"/>
        <v>29735.684000000008</v>
      </c>
      <c r="Y43" s="26">
        <f t="shared" si="32"/>
        <v>25013.658999999996</v>
      </c>
      <c r="Z43" s="26">
        <f t="shared" si="32"/>
        <v>35963.210000000006</v>
      </c>
      <c r="AA43" s="26">
        <f t="shared" si="32"/>
        <v>36186.675000000003</v>
      </c>
      <c r="AB43" s="26">
        <f t="shared" si="32"/>
        <v>38844.275000000009</v>
      </c>
      <c r="AC43" s="26">
        <f t="shared" si="32"/>
        <v>36822.900999999991</v>
      </c>
      <c r="AD43" s="26">
        <f t="shared" si="32"/>
        <v>41213.95199999999</v>
      </c>
      <c r="AE43" s="26">
        <f t="shared" si="32"/>
        <v>49875.743999999999</v>
      </c>
      <c r="AF43" s="8">
        <f>IF(AF34="","",SUM(AF32:AF34))</f>
        <v>54134.132999999987</v>
      </c>
      <c r="AG43" s="27">
        <f t="shared" si="25"/>
        <v>8.5379959444815273E-2</v>
      </c>
      <c r="AI43" s="141">
        <f t="shared" si="23"/>
        <v>0.46037323310250017</v>
      </c>
      <c r="AJ43" s="142">
        <f t="shared" si="23"/>
        <v>0.46637956582738782</v>
      </c>
      <c r="AK43" s="142">
        <f t="shared" si="23"/>
        <v>0.55956706087754671</v>
      </c>
      <c r="AL43" s="142">
        <f t="shared" si="23"/>
        <v>0.78838712492347729</v>
      </c>
      <c r="AM43" s="142">
        <f t="shared" si="23"/>
        <v>0.51639345547450011</v>
      </c>
      <c r="AN43" s="142">
        <f t="shared" si="23"/>
        <v>0.51098360939417675</v>
      </c>
      <c r="AO43" s="142">
        <f t="shared" si="23"/>
        <v>0.57187798864564132</v>
      </c>
      <c r="AP43" s="142">
        <f t="shared" si="23"/>
        <v>0.55204017818376927</v>
      </c>
      <c r="AQ43" s="142">
        <f t="shared" si="23"/>
        <v>0.83637785666097031</v>
      </c>
      <c r="AR43" s="142">
        <f t="shared" si="23"/>
        <v>0.53850510936446472</v>
      </c>
      <c r="AS43" s="142">
        <f t="shared" si="23"/>
        <v>0.57431188055977678</v>
      </c>
      <c r="AT43" s="142">
        <f t="shared" si="23"/>
        <v>0.5238136919598495</v>
      </c>
      <c r="AU43" s="142">
        <f t="shared" si="23"/>
        <v>0.68107630107905592</v>
      </c>
      <c r="AV43" s="142">
        <f t="shared" si="23"/>
        <v>0.62811405569002754</v>
      </c>
      <c r="AW43" s="27">
        <f t="shared" si="24"/>
        <v>-7.7762572717797143E-2</v>
      </c>
      <c r="AY43" s="129"/>
      <c r="AZ43" s="129"/>
    </row>
    <row r="44" spans="1:52" ht="20.100000000000001" customHeight="1">
      <c r="A44" s="156" t="s">
        <v>16</v>
      </c>
      <c r="B44" s="25">
        <f>SUM(B35:B37)</f>
        <v>510343.31999999995</v>
      </c>
      <c r="C44" s="26">
        <f>SUM(C35:C37)</f>
        <v>488016.22999999986</v>
      </c>
      <c r="D44" s="26">
        <f>SUM(D35:D37)</f>
        <v>317431.6399999999</v>
      </c>
      <c r="E44" s="26">
        <f t="shared" ref="E44:N44" si="33">SUM(E35:E37)</f>
        <v>430814.19999999995</v>
      </c>
      <c r="F44" s="26">
        <f t="shared" si="33"/>
        <v>682291.91</v>
      </c>
      <c r="G44" s="26">
        <f t="shared" si="33"/>
        <v>625733.66999999993</v>
      </c>
      <c r="H44" s="26">
        <f t="shared" si="33"/>
        <v>458250.33999999968</v>
      </c>
      <c r="I44" s="26">
        <f t="shared" si="33"/>
        <v>516089.50999999983</v>
      </c>
      <c r="J44" s="26">
        <f t="shared" si="33"/>
        <v>514049.36</v>
      </c>
      <c r="K44" s="26">
        <f t="shared" si="33"/>
        <v>823163.40000000037</v>
      </c>
      <c r="L44" s="26">
        <f t="shared" si="33"/>
        <v>765619.61999999988</v>
      </c>
      <c r="M44" s="26">
        <f t="shared" si="33"/>
        <v>683593.1599999998</v>
      </c>
      <c r="N44" s="26">
        <f t="shared" si="33"/>
        <v>751874.42999999959</v>
      </c>
      <c r="O44" s="8">
        <f>IF(O37="","",SUM(O35:O37))</f>
        <v>744772.81</v>
      </c>
      <c r="P44" s="27">
        <f t="shared" si="22"/>
        <v>-9.4452207930512191E-3</v>
      </c>
      <c r="R44" s="122" t="s">
        <v>16</v>
      </c>
      <c r="S44" s="25">
        <f>SUM(S35:S37)</f>
        <v>24758.867999999999</v>
      </c>
      <c r="T44" s="26">
        <f>SUM(T35:T37)</f>
        <v>23547.119999999995</v>
      </c>
      <c r="U44" s="26">
        <f>SUM(U35:U37)</f>
        <v>22716.569999999996</v>
      </c>
      <c r="V44" s="26">
        <f t="shared" ref="V44:AE44" si="34">SUM(V35:V37)</f>
        <v>32207.47700000001</v>
      </c>
      <c r="W44" s="26">
        <f t="shared" si="34"/>
        <v>33482.723000000005</v>
      </c>
      <c r="X44" s="26">
        <f t="shared" si="34"/>
        <v>31539.239999999998</v>
      </c>
      <c r="Y44" s="26">
        <f t="shared" si="34"/>
        <v>26992.701000000008</v>
      </c>
      <c r="Z44" s="26">
        <f t="shared" si="34"/>
        <v>32400.945000000014</v>
      </c>
      <c r="AA44" s="26">
        <f t="shared" si="34"/>
        <v>41484.690999999999</v>
      </c>
      <c r="AB44" s="26">
        <f t="shared" si="34"/>
        <v>42323.071000000004</v>
      </c>
      <c r="AC44" s="26">
        <f t="shared" si="34"/>
        <v>45119.482000000004</v>
      </c>
      <c r="AD44" s="26">
        <f t="shared" si="34"/>
        <v>40657.845000000001</v>
      </c>
      <c r="AE44" s="26">
        <f t="shared" si="34"/>
        <v>52315.772999999994</v>
      </c>
      <c r="AF44" s="8">
        <f>IF(AF37="","",SUM(AF35:AF37))</f>
        <v>50051.673000000024</v>
      </c>
      <c r="AG44" s="27">
        <f t="shared" si="25"/>
        <v>-4.3277579020001671E-2</v>
      </c>
      <c r="AI44" s="141">
        <f t="shared" si="23"/>
        <v>0.48514141421504259</v>
      </c>
      <c r="AJ44" s="142">
        <f t="shared" si="23"/>
        <v>0.48250690351015585</v>
      </c>
      <c r="AK44" s="142">
        <f t="shared" si="23"/>
        <v>0.71563660131674345</v>
      </c>
      <c r="AL44" s="142">
        <f t="shared" si="23"/>
        <v>0.74759552958096576</v>
      </c>
      <c r="AM44" s="142">
        <f t="shared" si="23"/>
        <v>0.49073897124179594</v>
      </c>
      <c r="AN44" s="142">
        <f t="shared" si="23"/>
        <v>0.50403616605767754</v>
      </c>
      <c r="AO44" s="142">
        <f t="shared" si="23"/>
        <v>0.58903831909868365</v>
      </c>
      <c r="AP44" s="142">
        <f t="shared" si="23"/>
        <v>0.62781638402222173</v>
      </c>
      <c r="AQ44" s="142">
        <f t="shared" si="23"/>
        <v>0.80701765682579585</v>
      </c>
      <c r="AR44" s="142">
        <f t="shared" si="23"/>
        <v>0.5141515159687613</v>
      </c>
      <c r="AS44" s="142">
        <f t="shared" si="23"/>
        <v>0.58931982437963137</v>
      </c>
      <c r="AT44" s="142">
        <f t="shared" si="23"/>
        <v>0.59476670304893065</v>
      </c>
      <c r="AU44" s="142">
        <f t="shared" si="23"/>
        <v>0.69580465716861817</v>
      </c>
      <c r="AV44" s="142">
        <f t="shared" si="23"/>
        <v>0.67203947738102876</v>
      </c>
      <c r="AW44" s="27">
        <f t="shared" si="24"/>
        <v>-3.4154959359276406E-2</v>
      </c>
      <c r="AY44" s="129"/>
      <c r="AZ44" s="129"/>
    </row>
    <row r="45" spans="1:52" ht="20.100000000000001" customHeight="1" thickBot="1">
      <c r="A45" s="158" t="s">
        <v>17</v>
      </c>
      <c r="B45" s="29">
        <f>SUM(B38:B40)</f>
        <v>471146.59</v>
      </c>
      <c r="C45" s="30">
        <f>SUM(C38:C40)</f>
        <v>425388.7</v>
      </c>
      <c r="D45" s="30">
        <f>IF(D40="","",SUM(D38:D40))</f>
        <v>280686.82</v>
      </c>
      <c r="E45" s="30">
        <f t="shared" ref="E45:O45" si="35">IF(E40="","",SUM(E38:E40))</f>
        <v>486327.5499999997</v>
      </c>
      <c r="F45" s="30">
        <f t="shared" si="35"/>
        <v>616193.31000000029</v>
      </c>
      <c r="G45" s="30">
        <f t="shared" si="35"/>
        <v>416040.10999999987</v>
      </c>
      <c r="H45" s="30">
        <f t="shared" si="35"/>
        <v>460019.91999999993</v>
      </c>
      <c r="I45" s="30">
        <f t="shared" si="35"/>
        <v>456723.05999999982</v>
      </c>
      <c r="J45" s="30">
        <f t="shared" si="35"/>
        <v>688395.02</v>
      </c>
      <c r="K45" s="30">
        <f t="shared" si="35"/>
        <v>739319.47000000044</v>
      </c>
      <c r="L45" s="30">
        <f t="shared" si="35"/>
        <v>696300.05</v>
      </c>
      <c r="M45" s="30">
        <f t="shared" si="35"/>
        <v>681072.12000000011</v>
      </c>
      <c r="N45" s="30">
        <f t="shared" si="35"/>
        <v>832667.84000000032</v>
      </c>
      <c r="O45" s="382">
        <f t="shared" si="35"/>
        <v>581261.54999999993</v>
      </c>
      <c r="P45" s="31">
        <f t="shared" si="22"/>
        <v>-0.30192866581709255</v>
      </c>
      <c r="R45" s="123" t="s">
        <v>17</v>
      </c>
      <c r="S45" s="29">
        <f>SUM(S38:S40)</f>
        <v>25975.465999999993</v>
      </c>
      <c r="T45" s="30">
        <f>SUM(T38:T40)</f>
        <v>24593.887999999999</v>
      </c>
      <c r="U45" s="30">
        <f>IF(U40="","",SUM(U38:U40))</f>
        <v>25647.103000000003</v>
      </c>
      <c r="V45" s="30">
        <f t="shared" ref="V45:AF45" si="36">IF(V40="","",SUM(V38:V40))</f>
        <v>34113.160000000003</v>
      </c>
      <c r="W45" s="30">
        <f t="shared" si="36"/>
        <v>38028.200000000004</v>
      </c>
      <c r="X45" s="30">
        <f t="shared" si="36"/>
        <v>28182.603000000003</v>
      </c>
      <c r="Y45" s="30">
        <f t="shared" si="36"/>
        <v>32795.233999999997</v>
      </c>
      <c r="Z45" s="30">
        <f t="shared" si="36"/>
        <v>38893.22</v>
      </c>
      <c r="AA45" s="30">
        <f t="shared" si="36"/>
        <v>47841.637999999999</v>
      </c>
      <c r="AB45" s="30">
        <f t="shared" si="36"/>
        <v>49159.678</v>
      </c>
      <c r="AC45" s="30">
        <f t="shared" si="36"/>
        <v>42889.164000000004</v>
      </c>
      <c r="AD45" s="30">
        <f t="shared" si="36"/>
        <v>46697.127000000022</v>
      </c>
      <c r="AE45" s="30">
        <f t="shared" si="36"/>
        <v>57895.481999999989</v>
      </c>
      <c r="AF45" s="382">
        <f t="shared" si="36"/>
        <v>42012.103999999999</v>
      </c>
      <c r="AG45" s="31">
        <f t="shared" si="25"/>
        <v>-0.2743457252847466</v>
      </c>
      <c r="AI45" s="144">
        <f t="shared" ref="AI45:AJ45" si="37">(S45/B45)*10</f>
        <v>0.5513245039086454</v>
      </c>
      <c r="AJ45" s="145">
        <f t="shared" si="37"/>
        <v>0.5781509475921669</v>
      </c>
      <c r="AK45" s="145">
        <f t="shared" ref="AK45:AV45" si="38">IF(U40="","",(U45/D45)*10)</f>
        <v>0.91372665805968378</v>
      </c>
      <c r="AL45" s="145">
        <f t="shared" si="38"/>
        <v>0.70144411929778661</v>
      </c>
      <c r="AM45" s="145">
        <f t="shared" si="38"/>
        <v>0.61714723907015456</v>
      </c>
      <c r="AN45" s="145">
        <f t="shared" si="38"/>
        <v>0.67740110442716717</v>
      </c>
      <c r="AO45" s="145">
        <f t="shared" si="38"/>
        <v>0.7129089975060211</v>
      </c>
      <c r="AP45" s="145">
        <f t="shared" si="38"/>
        <v>0.85157119064669118</v>
      </c>
      <c r="AQ45" s="145">
        <f t="shared" si="38"/>
        <v>0.69497362139545982</v>
      </c>
      <c r="AR45" s="145">
        <f t="shared" si="38"/>
        <v>0.66493146731277042</v>
      </c>
      <c r="AS45" s="145">
        <f t="shared" si="38"/>
        <v>0.61595807726855689</v>
      </c>
      <c r="AT45" s="145">
        <f t="shared" si="38"/>
        <v>0.68564144132048765</v>
      </c>
      <c r="AU45" s="145">
        <f t="shared" si="38"/>
        <v>0.69530104585280927</v>
      </c>
      <c r="AV45" s="145">
        <f t="shared" si="38"/>
        <v>0.72277452379225848</v>
      </c>
      <c r="AW45" s="31">
        <f t="shared" si="24"/>
        <v>3.9513068624472007E-2</v>
      </c>
      <c r="AY45" s="129"/>
      <c r="AZ45" s="129"/>
    </row>
    <row r="46" spans="1:52"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Y46" s="129"/>
      <c r="AZ46" s="129"/>
    </row>
    <row r="47" spans="1:52" ht="15.75" thickBot="1">
      <c r="P47" s="208" t="s">
        <v>18</v>
      </c>
      <c r="AG47" s="198">
        <v>1000</v>
      </c>
      <c r="AW47" s="198" t="s">
        <v>51</v>
      </c>
      <c r="AY47" s="129"/>
      <c r="AZ47" s="129"/>
    </row>
    <row r="48" spans="1:52" ht="20.100000000000001" customHeight="1">
      <c r="A48" s="481" t="s">
        <v>28</v>
      </c>
      <c r="B48" s="483" t="s">
        <v>0</v>
      </c>
      <c r="C48" s="477"/>
      <c r="D48" s="477"/>
      <c r="E48" s="477"/>
      <c r="F48" s="477"/>
      <c r="G48" s="477"/>
      <c r="H48" s="477"/>
      <c r="I48" s="477"/>
      <c r="J48" s="477"/>
      <c r="K48" s="477"/>
      <c r="L48" s="477"/>
      <c r="M48" s="477"/>
      <c r="N48" s="477"/>
      <c r="O48" s="478"/>
      <c r="P48" s="486" t="str">
        <f>P26</f>
        <v>D       2023/2022</v>
      </c>
      <c r="R48" s="484" t="s">
        <v>20</v>
      </c>
      <c r="S48" s="476" t="s">
        <v>0</v>
      </c>
      <c r="T48" s="477"/>
      <c r="U48" s="477"/>
      <c r="V48" s="477"/>
      <c r="W48" s="477"/>
      <c r="X48" s="477"/>
      <c r="Y48" s="477"/>
      <c r="Z48" s="477"/>
      <c r="AA48" s="477"/>
      <c r="AB48" s="477"/>
      <c r="AC48" s="477"/>
      <c r="AD48" s="477"/>
      <c r="AE48" s="477"/>
      <c r="AF48" s="478"/>
      <c r="AG48" s="486" t="str">
        <f>P48</f>
        <v>D       2023/2022</v>
      </c>
      <c r="AI48" s="476" t="s">
        <v>0</v>
      </c>
      <c r="AJ48" s="477"/>
      <c r="AK48" s="477"/>
      <c r="AL48" s="477"/>
      <c r="AM48" s="477"/>
      <c r="AN48" s="477"/>
      <c r="AO48" s="477"/>
      <c r="AP48" s="477"/>
      <c r="AQ48" s="477"/>
      <c r="AR48" s="477"/>
      <c r="AS48" s="477"/>
      <c r="AT48" s="477"/>
      <c r="AU48" s="477"/>
      <c r="AV48" s="478"/>
      <c r="AW48" s="486" t="str">
        <f>AG48</f>
        <v>D       2023/2022</v>
      </c>
      <c r="AY48" s="129"/>
      <c r="AZ48" s="129"/>
    </row>
    <row r="49" spans="1:52" ht="20.100000000000001" customHeight="1" thickBot="1">
      <c r="A49" s="482"/>
      <c r="B49" s="130">
        <v>2010</v>
      </c>
      <c r="C49" s="20">
        <v>2011</v>
      </c>
      <c r="D49" s="20">
        <v>2012</v>
      </c>
      <c r="E49" s="20">
        <v>2013</v>
      </c>
      <c r="F49" s="20">
        <v>2014</v>
      </c>
      <c r="G49" s="20">
        <v>2015</v>
      </c>
      <c r="H49" s="20">
        <v>2016</v>
      </c>
      <c r="I49" s="20">
        <v>2017</v>
      </c>
      <c r="J49" s="20">
        <v>2018</v>
      </c>
      <c r="K49" s="20">
        <v>2019</v>
      </c>
      <c r="L49" s="20">
        <v>2020</v>
      </c>
      <c r="M49" s="20">
        <v>2021</v>
      </c>
      <c r="N49" s="20">
        <v>2022</v>
      </c>
      <c r="O49" s="21">
        <v>2023</v>
      </c>
      <c r="P49" s="487"/>
      <c r="R49" s="485"/>
      <c r="S49" s="134">
        <v>2010</v>
      </c>
      <c r="T49" s="20">
        <v>2011</v>
      </c>
      <c r="U49" s="20">
        <v>2012</v>
      </c>
      <c r="V49" s="20">
        <v>2013</v>
      </c>
      <c r="W49" s="20">
        <v>2014</v>
      </c>
      <c r="X49" s="20">
        <v>2015</v>
      </c>
      <c r="Y49" s="20">
        <v>2016</v>
      </c>
      <c r="Z49" s="20">
        <v>2017</v>
      </c>
      <c r="AA49" s="20">
        <v>2018</v>
      </c>
      <c r="AB49" s="20">
        <v>2019</v>
      </c>
      <c r="AC49" s="20">
        <v>2020</v>
      </c>
      <c r="AD49" s="20">
        <v>2021</v>
      </c>
      <c r="AE49" s="20">
        <v>2022</v>
      </c>
      <c r="AF49" s="21">
        <v>2023</v>
      </c>
      <c r="AG49" s="487"/>
      <c r="AI49" s="134">
        <v>2010</v>
      </c>
      <c r="AJ49" s="20">
        <v>2011</v>
      </c>
      <c r="AK49" s="20">
        <v>2012</v>
      </c>
      <c r="AL49" s="20">
        <v>2013</v>
      </c>
      <c r="AM49" s="20">
        <v>2014</v>
      </c>
      <c r="AN49" s="20">
        <v>2015</v>
      </c>
      <c r="AO49" s="20">
        <v>2016</v>
      </c>
      <c r="AP49" s="20">
        <v>2017</v>
      </c>
      <c r="AQ49" s="170">
        <v>2018</v>
      </c>
      <c r="AR49" s="20">
        <v>2019</v>
      </c>
      <c r="AS49" s="20">
        <v>2020</v>
      </c>
      <c r="AT49" s="22">
        <v>2021</v>
      </c>
      <c r="AU49" s="20">
        <v>2022</v>
      </c>
      <c r="AV49" s="455">
        <v>2023</v>
      </c>
      <c r="AW49" s="487"/>
      <c r="AY49" s="129"/>
      <c r="AZ49" s="129"/>
    </row>
    <row r="50" spans="1:52" ht="3" customHeight="1" thickBot="1">
      <c r="A50" s="200" t="s">
        <v>62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3"/>
      <c r="R50" s="200"/>
      <c r="S50" s="202">
        <v>2010</v>
      </c>
      <c r="T50" s="202">
        <v>2011</v>
      </c>
      <c r="U50" s="202">
        <v>2012</v>
      </c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3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201"/>
      <c r="AY50" s="129"/>
      <c r="AZ50" s="129"/>
    </row>
    <row r="51" spans="1:52" ht="20.100000000000001" customHeight="1">
      <c r="A51" s="153" t="s">
        <v>1</v>
      </c>
      <c r="B51" s="131">
        <v>95.28</v>
      </c>
      <c r="C51" s="23">
        <v>512.16999999999996</v>
      </c>
      <c r="D51" s="23">
        <v>329.39</v>
      </c>
      <c r="E51" s="23">
        <v>1097.1199999999999</v>
      </c>
      <c r="F51" s="23">
        <v>359.98</v>
      </c>
      <c r="G51" s="23">
        <v>186.74000000000004</v>
      </c>
      <c r="H51" s="23">
        <v>103.10999999999999</v>
      </c>
      <c r="I51" s="23">
        <v>197.02</v>
      </c>
      <c r="J51" s="23">
        <v>149.85</v>
      </c>
      <c r="K51" s="23">
        <v>70.15000000000002</v>
      </c>
      <c r="L51" s="23">
        <v>335.65</v>
      </c>
      <c r="M51" s="23">
        <v>46</v>
      </c>
      <c r="N51" s="23">
        <v>160.4800000000001</v>
      </c>
      <c r="O51" s="154">
        <v>206.79</v>
      </c>
      <c r="P51" s="24">
        <f>IF(O51="","",(O51-N51)/N51)</f>
        <v>0.28857178464606092</v>
      </c>
      <c r="R51" s="122" t="s">
        <v>1</v>
      </c>
      <c r="S51" s="131">
        <v>29.815000000000005</v>
      </c>
      <c r="T51" s="23">
        <v>149.20400000000001</v>
      </c>
      <c r="U51" s="23">
        <v>122.17799999999998</v>
      </c>
      <c r="V51" s="23">
        <v>109.56100000000001</v>
      </c>
      <c r="W51" s="23">
        <v>97.120999999999995</v>
      </c>
      <c r="X51" s="23">
        <v>99.907999999999987</v>
      </c>
      <c r="Y51" s="23">
        <v>68.53</v>
      </c>
      <c r="Z51" s="23">
        <v>118.282</v>
      </c>
      <c r="AA51" s="23">
        <v>104.797</v>
      </c>
      <c r="AB51" s="23">
        <v>234.49399999999994</v>
      </c>
      <c r="AC51" s="23">
        <v>210.21299999999997</v>
      </c>
      <c r="AD51" s="23">
        <v>40.800000000000004</v>
      </c>
      <c r="AE51" s="23">
        <v>115.21899999999997</v>
      </c>
      <c r="AF51" s="154">
        <v>180.49199999999996</v>
      </c>
      <c r="AG51" s="24">
        <f>IF(AF51="","",(AF51-AE51)/AE51)</f>
        <v>0.56651246756177376</v>
      </c>
      <c r="AI51" s="155">
        <f t="shared" ref="AI51:AV66" si="39">(S51/B51)*10</f>
        <v>3.1291981528127626</v>
      </c>
      <c r="AJ51" s="152">
        <f t="shared" si="39"/>
        <v>2.9131733604076775</v>
      </c>
      <c r="AK51" s="152">
        <f t="shared" si="39"/>
        <v>3.7092200734691394</v>
      </c>
      <c r="AL51" s="152">
        <f t="shared" si="39"/>
        <v>0.99862366924310941</v>
      </c>
      <c r="AM51" s="152">
        <f t="shared" si="39"/>
        <v>2.6979554419689982</v>
      </c>
      <c r="AN51" s="152">
        <f t="shared" si="39"/>
        <v>5.3501124558209252</v>
      </c>
      <c r="AO51" s="152">
        <f t="shared" si="39"/>
        <v>6.6463000678886637</v>
      </c>
      <c r="AP51" s="152">
        <f t="shared" si="39"/>
        <v>6.0035529387879389</v>
      </c>
      <c r="AQ51" s="152">
        <f t="shared" si="39"/>
        <v>6.99346012679346</v>
      </c>
      <c r="AR51" s="152">
        <f t="shared" si="39"/>
        <v>33.427512473271541</v>
      </c>
      <c r="AS51" s="152">
        <f t="shared" si="39"/>
        <v>6.2628631014449567</v>
      </c>
      <c r="AT51" s="152">
        <f t="shared" si="39"/>
        <v>8.8695652173913047</v>
      </c>
      <c r="AU51" s="152">
        <f t="shared" si="39"/>
        <v>7.1796485543369828</v>
      </c>
      <c r="AV51" s="456">
        <f t="shared" si="39"/>
        <v>8.7282750616567526</v>
      </c>
      <c r="AW51" s="24">
        <f t="shared" ref="AW51:AW67" si="40">IF(AV51="","",(AV51-AU51)/AU51)</f>
        <v>0.21569670097351729</v>
      </c>
      <c r="AY51" s="129"/>
      <c r="AZ51" s="129"/>
    </row>
    <row r="52" spans="1:52" ht="20.100000000000001" customHeight="1">
      <c r="A52" s="156" t="s">
        <v>2</v>
      </c>
      <c r="B52" s="25">
        <v>321.11</v>
      </c>
      <c r="C52" s="26">
        <v>100.60000000000001</v>
      </c>
      <c r="D52" s="26">
        <v>100.41000000000001</v>
      </c>
      <c r="E52" s="26">
        <v>382.40000000000003</v>
      </c>
      <c r="F52" s="26">
        <v>109.25</v>
      </c>
      <c r="G52" s="26">
        <v>49.88</v>
      </c>
      <c r="H52" s="26">
        <v>109.05999999999999</v>
      </c>
      <c r="I52" s="26">
        <v>459.19</v>
      </c>
      <c r="J52" s="26">
        <v>210.03</v>
      </c>
      <c r="K52" s="26">
        <v>217.20000000000002</v>
      </c>
      <c r="L52" s="26">
        <v>194.14</v>
      </c>
      <c r="M52" s="26">
        <v>91.45</v>
      </c>
      <c r="N52" s="26">
        <v>358.54999999999973</v>
      </c>
      <c r="O52" s="8">
        <v>568.10999999999979</v>
      </c>
      <c r="P52" s="27">
        <f t="shared" ref="P52:P67" si="41">IF(O52="","",(O52-N52)/N52)</f>
        <v>0.58446520708408933</v>
      </c>
      <c r="R52" s="122" t="s">
        <v>2</v>
      </c>
      <c r="S52" s="25">
        <v>106.98100000000001</v>
      </c>
      <c r="T52" s="26">
        <v>32.087000000000003</v>
      </c>
      <c r="U52" s="26">
        <v>68.099000000000004</v>
      </c>
      <c r="V52" s="26">
        <v>95.572999999999993</v>
      </c>
      <c r="W52" s="26">
        <v>79.214999999999989</v>
      </c>
      <c r="X52" s="26">
        <v>14.875999999999999</v>
      </c>
      <c r="Y52" s="26">
        <v>102.047</v>
      </c>
      <c r="Z52" s="26">
        <v>223.39400000000003</v>
      </c>
      <c r="AA52" s="26">
        <v>153.98099999999999</v>
      </c>
      <c r="AB52" s="26">
        <v>117.78500000000003</v>
      </c>
      <c r="AC52" s="26">
        <v>729.51499999999999</v>
      </c>
      <c r="AD52" s="26">
        <v>150.46800000000002</v>
      </c>
      <c r="AE52" s="26">
        <v>405.61700000000002</v>
      </c>
      <c r="AF52" s="8">
        <v>458.54099999999983</v>
      </c>
      <c r="AG52" s="27">
        <f t="shared" ref="AG52:AG67" si="42">IF(AF52="","",(AF52-AE52)/AE52)</f>
        <v>0.13047776597134689</v>
      </c>
      <c r="AI52" s="141">
        <f t="shared" si="39"/>
        <v>3.3315997633209804</v>
      </c>
      <c r="AJ52" s="142">
        <f t="shared" si="39"/>
        <v>3.1895626242544735</v>
      </c>
      <c r="AK52" s="142">
        <f t="shared" si="39"/>
        <v>6.7820934169903389</v>
      </c>
      <c r="AL52" s="142">
        <f t="shared" si="39"/>
        <v>2.4992939330543926</v>
      </c>
      <c r="AM52" s="142">
        <f t="shared" si="39"/>
        <v>7.2508009153318067</v>
      </c>
      <c r="AN52" s="142">
        <f t="shared" si="39"/>
        <v>2.9823576583801121</v>
      </c>
      <c r="AO52" s="142">
        <f t="shared" si="39"/>
        <v>9.3569594718503577</v>
      </c>
      <c r="AP52" s="142">
        <f t="shared" si="39"/>
        <v>4.8649578605805885</v>
      </c>
      <c r="AQ52" s="142">
        <f t="shared" si="39"/>
        <v>7.3313812312526778</v>
      </c>
      <c r="AR52" s="142">
        <f t="shared" si="39"/>
        <v>5.4228821362799273</v>
      </c>
      <c r="AS52" s="142">
        <f t="shared" si="39"/>
        <v>37.576748738024108</v>
      </c>
      <c r="AT52" s="142">
        <f t="shared" si="39"/>
        <v>16.45358119190815</v>
      </c>
      <c r="AU52" s="142">
        <f t="shared" si="39"/>
        <v>11.312703946450993</v>
      </c>
      <c r="AV52" s="168">
        <f t="shared" si="39"/>
        <v>8.0713418176057452</v>
      </c>
      <c r="AW52" s="27">
        <f t="shared" si="40"/>
        <v>-0.28652408338345353</v>
      </c>
      <c r="AY52" s="129"/>
      <c r="AZ52" s="129"/>
    </row>
    <row r="53" spans="1:52" ht="20.100000000000001" customHeight="1">
      <c r="A53" s="156" t="s">
        <v>3</v>
      </c>
      <c r="B53" s="25">
        <v>94.44</v>
      </c>
      <c r="C53" s="26">
        <v>412.02000000000004</v>
      </c>
      <c r="D53" s="26">
        <v>20.839999999999996</v>
      </c>
      <c r="E53" s="26">
        <v>99.119999999999976</v>
      </c>
      <c r="F53" s="26">
        <v>153.96</v>
      </c>
      <c r="G53" s="26">
        <v>19.999999999999996</v>
      </c>
      <c r="H53" s="26">
        <v>65.94</v>
      </c>
      <c r="I53" s="26">
        <v>25.840000000000003</v>
      </c>
      <c r="J53" s="26">
        <v>3.52</v>
      </c>
      <c r="K53" s="26">
        <v>37.489999999999995</v>
      </c>
      <c r="L53" s="26">
        <v>136.80000000000004</v>
      </c>
      <c r="M53" s="26">
        <v>285.66999999999996</v>
      </c>
      <c r="N53" s="26">
        <v>99.779999999999973</v>
      </c>
      <c r="O53" s="8">
        <v>116.07999999999998</v>
      </c>
      <c r="P53" s="27">
        <f t="shared" si="41"/>
        <v>0.16335939065945096</v>
      </c>
      <c r="R53" s="122" t="s">
        <v>3</v>
      </c>
      <c r="S53" s="25">
        <v>39.945</v>
      </c>
      <c r="T53" s="26">
        <v>210.15600000000001</v>
      </c>
      <c r="U53" s="26">
        <v>21.706999999999997</v>
      </c>
      <c r="V53" s="26">
        <v>27.781999999999996</v>
      </c>
      <c r="W53" s="26">
        <v>90.24</v>
      </c>
      <c r="X53" s="26">
        <v>14.796000000000001</v>
      </c>
      <c r="Y53" s="26">
        <v>59.37299999999999</v>
      </c>
      <c r="Z53" s="26">
        <v>51.395000000000003</v>
      </c>
      <c r="AA53" s="26">
        <v>48.673000000000002</v>
      </c>
      <c r="AB53" s="26">
        <v>73.152999999999977</v>
      </c>
      <c r="AC53" s="26">
        <v>92.289999999999978</v>
      </c>
      <c r="AD53" s="26">
        <v>189.25800000000004</v>
      </c>
      <c r="AE53" s="26">
        <v>111.53900000000003</v>
      </c>
      <c r="AF53" s="8">
        <v>257.39599999999996</v>
      </c>
      <c r="AG53" s="27">
        <f t="shared" si="42"/>
        <v>1.3076771353517593</v>
      </c>
      <c r="AI53" s="141">
        <f t="shared" si="39"/>
        <v>4.2296696315120714</v>
      </c>
      <c r="AJ53" s="142">
        <f t="shared" si="39"/>
        <v>5.1006261831949908</v>
      </c>
      <c r="AK53" s="142">
        <f t="shared" si="39"/>
        <v>10.416026871401151</v>
      </c>
      <c r="AL53" s="142">
        <f t="shared" si="39"/>
        <v>2.8028652138821637</v>
      </c>
      <c r="AM53" s="142">
        <f t="shared" si="39"/>
        <v>5.8612626656274349</v>
      </c>
      <c r="AN53" s="142">
        <f t="shared" si="39"/>
        <v>7.3980000000000024</v>
      </c>
      <c r="AO53" s="142">
        <f t="shared" si="39"/>
        <v>9.0040946314831647</v>
      </c>
      <c r="AP53" s="142">
        <f t="shared" si="39"/>
        <v>19.889705882352938</v>
      </c>
      <c r="AQ53" s="142">
        <f t="shared" si="39"/>
        <v>138.27556818181819</v>
      </c>
      <c r="AR53" s="142">
        <f t="shared" si="39"/>
        <v>19.512670045345423</v>
      </c>
      <c r="AS53" s="142">
        <f t="shared" si="39"/>
        <v>6.7463450292397624</v>
      </c>
      <c r="AT53" s="142">
        <f t="shared" si="39"/>
        <v>6.6250568838169945</v>
      </c>
      <c r="AU53" s="142">
        <f t="shared" si="39"/>
        <v>11.178492683904595</v>
      </c>
      <c r="AV53" s="168">
        <f t="shared" si="39"/>
        <v>22.174017918676775</v>
      </c>
      <c r="AW53" s="27">
        <f t="shared" si="40"/>
        <v>0.98363218957097298</v>
      </c>
      <c r="AY53" s="129"/>
      <c r="AZ53" s="129"/>
    </row>
    <row r="54" spans="1:52" ht="20.100000000000001" customHeight="1">
      <c r="A54" s="156" t="s">
        <v>4</v>
      </c>
      <c r="B54" s="25">
        <v>449.70000000000005</v>
      </c>
      <c r="C54" s="26">
        <v>201.03000000000003</v>
      </c>
      <c r="D54" s="26">
        <v>32.190000000000005</v>
      </c>
      <c r="E54" s="26">
        <v>433.89999999999986</v>
      </c>
      <c r="F54" s="26">
        <v>116.07000000000001</v>
      </c>
      <c r="G54" s="26">
        <v>102.54</v>
      </c>
      <c r="H54" s="26">
        <v>105.56000000000002</v>
      </c>
      <c r="I54" s="26">
        <v>10.379999999999999</v>
      </c>
      <c r="J54" s="26">
        <v>20.22</v>
      </c>
      <c r="K54" s="26">
        <v>269.05999999999989</v>
      </c>
      <c r="L54" s="26">
        <v>11.549999999999999</v>
      </c>
      <c r="M54" s="26">
        <v>228.90000000000006</v>
      </c>
      <c r="N54" s="26">
        <v>81.14</v>
      </c>
      <c r="O54" s="8">
        <v>255.97000000000008</v>
      </c>
      <c r="P54" s="27">
        <f t="shared" si="41"/>
        <v>2.1546709391175756</v>
      </c>
      <c r="R54" s="122" t="s">
        <v>4</v>
      </c>
      <c r="S54" s="25">
        <v>85.614000000000019</v>
      </c>
      <c r="T54" s="26">
        <v>92.996999999999986</v>
      </c>
      <c r="U54" s="26">
        <v>30.552</v>
      </c>
      <c r="V54" s="26">
        <v>154.78400000000005</v>
      </c>
      <c r="W54" s="26">
        <v>82.786999999999978</v>
      </c>
      <c r="X54" s="26">
        <v>74.756</v>
      </c>
      <c r="Y54" s="26">
        <v>80.057000000000002</v>
      </c>
      <c r="Z54" s="26">
        <v>55.018000000000008</v>
      </c>
      <c r="AA54" s="26">
        <v>24.623000000000001</v>
      </c>
      <c r="AB54" s="26">
        <v>122.39999999999998</v>
      </c>
      <c r="AC54" s="26">
        <v>30.440999999999995</v>
      </c>
      <c r="AD54" s="26">
        <v>199.78800000000004</v>
      </c>
      <c r="AE54" s="26">
        <v>163.68800000000005</v>
      </c>
      <c r="AF54" s="8">
        <v>230.74799999999999</v>
      </c>
      <c r="AG54" s="27">
        <f t="shared" si="42"/>
        <v>0.40968183373246619</v>
      </c>
      <c r="AI54" s="141">
        <f t="shared" si="39"/>
        <v>1.9038025350233492</v>
      </c>
      <c r="AJ54" s="142">
        <f t="shared" si="39"/>
        <v>4.6260259662736889</v>
      </c>
      <c r="AK54" s="142">
        <f t="shared" si="39"/>
        <v>9.4911463187325236</v>
      </c>
      <c r="AL54" s="142">
        <f t="shared" si="39"/>
        <v>3.5672735653376373</v>
      </c>
      <c r="AM54" s="142">
        <f t="shared" si="39"/>
        <v>7.1325062462307205</v>
      </c>
      <c r="AN54" s="142">
        <f t="shared" si="39"/>
        <v>7.2904232494636236</v>
      </c>
      <c r="AO54" s="142">
        <f t="shared" si="39"/>
        <v>7.5840280409245917</v>
      </c>
      <c r="AP54" s="142">
        <f t="shared" si="39"/>
        <v>53.003853564547221</v>
      </c>
      <c r="AQ54" s="142">
        <f t="shared" si="39"/>
        <v>12.177546983184966</v>
      </c>
      <c r="AR54" s="142">
        <f t="shared" si="39"/>
        <v>4.5491711885824735</v>
      </c>
      <c r="AS54" s="142">
        <f t="shared" si="39"/>
        <v>26.355844155844153</v>
      </c>
      <c r="AT54" s="142">
        <f t="shared" si="39"/>
        <v>8.7281782437745736</v>
      </c>
      <c r="AU54" s="142">
        <f t="shared" si="39"/>
        <v>20.173527236874541</v>
      </c>
      <c r="AV54" s="168">
        <f t="shared" si="39"/>
        <v>9.0146501543149569</v>
      </c>
      <c r="AW54" s="27">
        <f t="shared" si="40"/>
        <v>-0.55314457167225728</v>
      </c>
      <c r="AY54" s="129"/>
      <c r="AZ54" s="129"/>
    </row>
    <row r="55" spans="1:52" ht="20.100000000000001" customHeight="1">
      <c r="A55" s="156" t="s">
        <v>5</v>
      </c>
      <c r="B55" s="25">
        <v>115.13000000000001</v>
      </c>
      <c r="C55" s="26">
        <v>87.89</v>
      </c>
      <c r="D55" s="26">
        <v>385.15999999999991</v>
      </c>
      <c r="E55" s="26">
        <v>4.24</v>
      </c>
      <c r="F55" s="26">
        <v>1094.3</v>
      </c>
      <c r="G55" s="26">
        <v>355.73999999999995</v>
      </c>
      <c r="H55" s="26">
        <v>257.62</v>
      </c>
      <c r="I55" s="26">
        <v>23.620000000000005</v>
      </c>
      <c r="J55" s="26">
        <v>291.12</v>
      </c>
      <c r="K55" s="26">
        <v>420.21999999999991</v>
      </c>
      <c r="L55" s="26">
        <v>106.44999999999997</v>
      </c>
      <c r="M55" s="26">
        <v>276.82999999999993</v>
      </c>
      <c r="N55" s="26">
        <v>511.11999999999989</v>
      </c>
      <c r="O55" s="8">
        <v>113.96999999999998</v>
      </c>
      <c r="P55" s="27">
        <f t="shared" si="41"/>
        <v>-0.7770190953200814</v>
      </c>
      <c r="R55" s="122" t="s">
        <v>5</v>
      </c>
      <c r="S55" s="25">
        <v>36.316000000000003</v>
      </c>
      <c r="T55" s="26">
        <v>16.928000000000001</v>
      </c>
      <c r="U55" s="26">
        <v>146.25000000000003</v>
      </c>
      <c r="V55" s="26">
        <v>10.174000000000001</v>
      </c>
      <c r="W55" s="26">
        <v>189.64499999999995</v>
      </c>
      <c r="X55" s="26">
        <v>141.92499999999998</v>
      </c>
      <c r="Y55" s="26">
        <v>147.154</v>
      </c>
      <c r="Z55" s="26">
        <v>82.36399999999999</v>
      </c>
      <c r="AA55" s="26">
        <v>196.86600000000001</v>
      </c>
      <c r="AB55" s="26">
        <v>168.61099999999996</v>
      </c>
      <c r="AC55" s="26">
        <v>50.588999999999999</v>
      </c>
      <c r="AD55" s="26">
        <v>769.01500000000044</v>
      </c>
      <c r="AE55" s="26">
        <v>338.37599999999992</v>
      </c>
      <c r="AF55" s="8">
        <v>278.41000000000003</v>
      </c>
      <c r="AG55" s="27">
        <f t="shared" si="42"/>
        <v>-0.17721706031160575</v>
      </c>
      <c r="AI55" s="141">
        <f t="shared" si="39"/>
        <v>3.1543472596195605</v>
      </c>
      <c r="AJ55" s="142">
        <f t="shared" si="39"/>
        <v>1.9260439185345319</v>
      </c>
      <c r="AK55" s="142">
        <f t="shared" si="39"/>
        <v>3.7971232734448042</v>
      </c>
      <c r="AL55" s="142">
        <f t="shared" si="39"/>
        <v>23.995283018867926</v>
      </c>
      <c r="AM55" s="142">
        <f t="shared" si="39"/>
        <v>1.7330256785159459</v>
      </c>
      <c r="AN55" s="142">
        <f t="shared" si="39"/>
        <v>3.9895710350255804</v>
      </c>
      <c r="AO55" s="142">
        <f t="shared" si="39"/>
        <v>5.7120565173511375</v>
      </c>
      <c r="AP55" s="142">
        <f t="shared" si="39"/>
        <v>34.870448772226915</v>
      </c>
      <c r="AQ55" s="142">
        <f t="shared" si="39"/>
        <v>6.7623660346248968</v>
      </c>
      <c r="AR55" s="142">
        <f t="shared" si="39"/>
        <v>4.0124458616914946</v>
      </c>
      <c r="AS55" s="142">
        <f t="shared" si="39"/>
        <v>4.7523720056364498</v>
      </c>
      <c r="AT55" s="142">
        <f t="shared" si="39"/>
        <v>27.779323050247466</v>
      </c>
      <c r="AU55" s="142">
        <f t="shared" si="39"/>
        <v>6.6202848646110501</v>
      </c>
      <c r="AV55" s="168">
        <f t="shared" si="39"/>
        <v>24.42835833991402</v>
      </c>
      <c r="AW55" s="27">
        <f t="shared" si="40"/>
        <v>2.6899255605293679</v>
      </c>
      <c r="AY55" s="129"/>
      <c r="AZ55" s="129"/>
    </row>
    <row r="56" spans="1:52" ht="20.100000000000001" customHeight="1">
      <c r="A56" s="156" t="s">
        <v>6</v>
      </c>
      <c r="B56" s="25">
        <v>87.69</v>
      </c>
      <c r="C56" s="26">
        <v>193.86</v>
      </c>
      <c r="D56" s="26">
        <v>760.19999999999993</v>
      </c>
      <c r="E56" s="26">
        <v>201.37000000000003</v>
      </c>
      <c r="F56" s="26">
        <v>0.83</v>
      </c>
      <c r="G56" s="26">
        <v>312.90000000000003</v>
      </c>
      <c r="H56" s="26">
        <v>805.90999999999985</v>
      </c>
      <c r="I56" s="26">
        <v>97.779999999999973</v>
      </c>
      <c r="J56" s="26">
        <v>379.49</v>
      </c>
      <c r="K56" s="26">
        <v>205.07999999999998</v>
      </c>
      <c r="L56" s="26">
        <v>75.45999999999998</v>
      </c>
      <c r="M56" s="26">
        <v>81.010000000000019</v>
      </c>
      <c r="N56" s="26">
        <v>128.44</v>
      </c>
      <c r="O56" s="8">
        <v>80.470000000000041</v>
      </c>
      <c r="P56" s="27">
        <f t="shared" si="41"/>
        <v>-0.37348178137651789</v>
      </c>
      <c r="R56" s="122" t="s">
        <v>6</v>
      </c>
      <c r="S56" s="25">
        <v>50.512</v>
      </c>
      <c r="T56" s="26">
        <v>76.984999999999985</v>
      </c>
      <c r="U56" s="26">
        <v>140.74100000000001</v>
      </c>
      <c r="V56" s="26">
        <v>108.19399999999999</v>
      </c>
      <c r="W56" s="26">
        <v>2.327</v>
      </c>
      <c r="X56" s="26">
        <v>108.241</v>
      </c>
      <c r="Y56" s="26">
        <v>89.242999999999995</v>
      </c>
      <c r="Z56" s="26">
        <v>81.237000000000023</v>
      </c>
      <c r="AA56" s="26">
        <v>251.595</v>
      </c>
      <c r="AB56" s="26">
        <v>116.065</v>
      </c>
      <c r="AC56" s="26">
        <v>70.181000000000012</v>
      </c>
      <c r="AD56" s="26">
        <v>156.5320000000001</v>
      </c>
      <c r="AE56" s="26">
        <v>262.81200000000013</v>
      </c>
      <c r="AF56" s="8">
        <v>151.76199999999997</v>
      </c>
      <c r="AG56" s="27">
        <f t="shared" si="42"/>
        <v>-0.42254539366543425</v>
      </c>
      <c r="AI56" s="141">
        <f t="shared" si="39"/>
        <v>5.7602919375071266</v>
      </c>
      <c r="AJ56" s="142">
        <f t="shared" si="39"/>
        <v>3.9711647580728346</v>
      </c>
      <c r="AK56" s="142">
        <f t="shared" si="39"/>
        <v>1.8513680610365695</v>
      </c>
      <c r="AL56" s="142">
        <f t="shared" si="39"/>
        <v>5.3728956646968253</v>
      </c>
      <c r="AM56" s="142">
        <f t="shared" si="39"/>
        <v>28.036144578313255</v>
      </c>
      <c r="AN56" s="142">
        <f t="shared" si="39"/>
        <v>3.4592841163310957</v>
      </c>
      <c r="AO56" s="142">
        <f t="shared" si="39"/>
        <v>1.1073569008946409</v>
      </c>
      <c r="AP56" s="142">
        <f t="shared" si="39"/>
        <v>8.3081407240744571</v>
      </c>
      <c r="AQ56" s="142">
        <f t="shared" si="39"/>
        <v>6.629818967561727</v>
      </c>
      <c r="AR56" s="142">
        <f t="shared" si="39"/>
        <v>5.6594987322020671</v>
      </c>
      <c r="AS56" s="142">
        <f t="shared" si="39"/>
        <v>9.3004240657301924</v>
      </c>
      <c r="AT56" s="142">
        <f t="shared" si="39"/>
        <v>19.322552771262814</v>
      </c>
      <c r="AU56" s="142">
        <f t="shared" si="39"/>
        <v>20.461849890999698</v>
      </c>
      <c r="AV56" s="142">
        <f t="shared" si="39"/>
        <v>18.859450726978984</v>
      </c>
      <c r="AW56" s="27">
        <f t="shared" si="40"/>
        <v>-7.8311549178431861E-2</v>
      </c>
      <c r="AY56" s="129"/>
      <c r="AZ56" s="129"/>
    </row>
    <row r="57" spans="1:52" ht="20.100000000000001" customHeight="1">
      <c r="A57" s="156" t="s">
        <v>7</v>
      </c>
      <c r="B57" s="25">
        <v>303.20000000000005</v>
      </c>
      <c r="C57" s="26">
        <v>239.99999999999997</v>
      </c>
      <c r="D57" s="26">
        <v>243.11000000000004</v>
      </c>
      <c r="E57" s="26">
        <v>240.37</v>
      </c>
      <c r="F57" s="26">
        <v>134.97000000000006</v>
      </c>
      <c r="G57" s="26">
        <v>337.20000000000005</v>
      </c>
      <c r="H57" s="26">
        <v>84.99</v>
      </c>
      <c r="I57" s="26">
        <v>171.96000000000004</v>
      </c>
      <c r="J57" s="26">
        <v>42.18</v>
      </c>
      <c r="K57" s="26">
        <v>176.78999999999996</v>
      </c>
      <c r="L57" s="26">
        <v>288.82999999999993</v>
      </c>
      <c r="M57" s="26">
        <v>91.259999999999991</v>
      </c>
      <c r="N57" s="26">
        <v>309.11</v>
      </c>
      <c r="O57" s="8">
        <v>108.70999999999998</v>
      </c>
      <c r="P57" s="27">
        <f t="shared" si="41"/>
        <v>-0.64831289832098615</v>
      </c>
      <c r="R57" s="122" t="s">
        <v>7</v>
      </c>
      <c r="S57" s="25">
        <v>101.88200000000002</v>
      </c>
      <c r="T57" s="26">
        <v>208.25</v>
      </c>
      <c r="U57" s="26">
        <v>120.58900000000001</v>
      </c>
      <c r="V57" s="26">
        <v>63.236000000000004</v>
      </c>
      <c r="W57" s="26">
        <v>133.27200000000002</v>
      </c>
      <c r="X57" s="26">
        <v>88.903999999999996</v>
      </c>
      <c r="Y57" s="26">
        <v>66.512999999999991</v>
      </c>
      <c r="Z57" s="26">
        <v>161.839</v>
      </c>
      <c r="AA57" s="26">
        <v>69.402000000000001</v>
      </c>
      <c r="AB57" s="26">
        <v>109.84300000000002</v>
      </c>
      <c r="AC57" s="26">
        <v>111.27</v>
      </c>
      <c r="AD57" s="26">
        <v>115.04100000000001</v>
      </c>
      <c r="AE57" s="26">
        <v>124.31800000000001</v>
      </c>
      <c r="AF57" s="8">
        <v>127.58</v>
      </c>
      <c r="AG57" s="27">
        <f t="shared" si="42"/>
        <v>2.6239160861661111E-2</v>
      </c>
      <c r="AI57" s="141">
        <f t="shared" si="39"/>
        <v>3.3602242744063329</v>
      </c>
      <c r="AJ57" s="142">
        <f t="shared" si="39"/>
        <v>8.6770833333333339</v>
      </c>
      <c r="AK57" s="142">
        <f t="shared" si="39"/>
        <v>4.960264900662251</v>
      </c>
      <c r="AL57" s="142">
        <f t="shared" si="39"/>
        <v>2.6307775512751173</v>
      </c>
      <c r="AM57" s="142">
        <f t="shared" si="39"/>
        <v>9.8741942653923065</v>
      </c>
      <c r="AN57" s="142">
        <f t="shared" si="39"/>
        <v>2.636536180308422</v>
      </c>
      <c r="AO57" s="142">
        <f t="shared" si="39"/>
        <v>7.8259795270031765</v>
      </c>
      <c r="AP57" s="142">
        <f t="shared" si="39"/>
        <v>9.4114328913700831</v>
      </c>
      <c r="AQ57" s="142">
        <f t="shared" si="39"/>
        <v>16.453769559032718</v>
      </c>
      <c r="AR57" s="142">
        <f t="shared" si="39"/>
        <v>6.2131907913343545</v>
      </c>
      <c r="AS57" s="142">
        <f t="shared" si="39"/>
        <v>3.8524391510577165</v>
      </c>
      <c r="AT57" s="142">
        <f t="shared" si="39"/>
        <v>12.605851413543723</v>
      </c>
      <c r="AU57" s="142">
        <f t="shared" si="39"/>
        <v>4.0218045356022127</v>
      </c>
      <c r="AV57" s="142">
        <f t="shared" si="39"/>
        <v>11.735810872964771</v>
      </c>
      <c r="AW57" s="27">
        <f t="shared" si="40"/>
        <v>1.9180460584486081</v>
      </c>
      <c r="AY57" s="129"/>
      <c r="AZ57" s="129"/>
    </row>
    <row r="58" spans="1:52" ht="20.100000000000001" customHeight="1">
      <c r="A58" s="156" t="s">
        <v>8</v>
      </c>
      <c r="B58" s="25">
        <v>733.11</v>
      </c>
      <c r="C58" s="26">
        <v>19</v>
      </c>
      <c r="D58" s="26">
        <v>777.31</v>
      </c>
      <c r="E58" s="26">
        <v>199.58</v>
      </c>
      <c r="F58" s="26">
        <v>112.44000000000001</v>
      </c>
      <c r="G58" s="26">
        <v>335.96999999999997</v>
      </c>
      <c r="H58" s="26">
        <v>208.92000000000002</v>
      </c>
      <c r="I58" s="26">
        <v>156.26000000000005</v>
      </c>
      <c r="J58" s="26">
        <v>103.26</v>
      </c>
      <c r="K58" s="26">
        <v>2.9099999999999993</v>
      </c>
      <c r="L58" s="26">
        <v>52.440000000000005</v>
      </c>
      <c r="M58" s="26">
        <v>48.8</v>
      </c>
      <c r="N58" s="26">
        <v>220.74000000000015</v>
      </c>
      <c r="O58" s="8">
        <v>5.7899999999999974</v>
      </c>
      <c r="P58" s="27">
        <f t="shared" si="41"/>
        <v>-0.97377004620820884</v>
      </c>
      <c r="R58" s="122" t="s">
        <v>8</v>
      </c>
      <c r="S58" s="25">
        <v>248.68200000000002</v>
      </c>
      <c r="T58" s="26">
        <v>13.135</v>
      </c>
      <c r="U58" s="26">
        <v>170.39499999999998</v>
      </c>
      <c r="V58" s="26">
        <v>85.355999999999995</v>
      </c>
      <c r="W58" s="26">
        <v>57.158000000000001</v>
      </c>
      <c r="X58" s="26">
        <v>62.073999999999998</v>
      </c>
      <c r="Y58" s="26">
        <v>182.14699999999996</v>
      </c>
      <c r="Z58" s="26">
        <v>90.742000000000004</v>
      </c>
      <c r="AA58" s="26">
        <v>92.774000000000001</v>
      </c>
      <c r="AB58" s="26">
        <v>20.315999999999999</v>
      </c>
      <c r="AC58" s="26">
        <v>52.984999999999999</v>
      </c>
      <c r="AD58" s="26">
        <v>98.681000000000012</v>
      </c>
      <c r="AE58" s="26">
        <v>194.059</v>
      </c>
      <c r="AF58" s="8">
        <v>53.198999999999998</v>
      </c>
      <c r="AG58" s="27">
        <f t="shared" si="42"/>
        <v>-0.72586172246584812</v>
      </c>
      <c r="AI58" s="141">
        <f t="shared" si="39"/>
        <v>3.3921512460613008</v>
      </c>
      <c r="AJ58" s="142">
        <f t="shared" si="39"/>
        <v>6.9131578947368419</v>
      </c>
      <c r="AK58" s="142">
        <f t="shared" si="39"/>
        <v>2.1921112554836548</v>
      </c>
      <c r="AL58" s="142">
        <f t="shared" si="39"/>
        <v>4.2767812406052705</v>
      </c>
      <c r="AM58" s="142">
        <f t="shared" si="39"/>
        <v>5.0834222696549265</v>
      </c>
      <c r="AN58" s="142">
        <f t="shared" si="39"/>
        <v>1.8476054409619906</v>
      </c>
      <c r="AO58" s="142">
        <f t="shared" si="39"/>
        <v>8.7185046907907306</v>
      </c>
      <c r="AP58" s="142">
        <f t="shared" si="39"/>
        <v>5.8071163445539478</v>
      </c>
      <c r="AQ58" s="142">
        <f t="shared" si="39"/>
        <v>8.9845051326748013</v>
      </c>
      <c r="AR58" s="142">
        <f t="shared" si="39"/>
        <v>69.814432989690744</v>
      </c>
      <c r="AS58" s="142">
        <f t="shared" si="39"/>
        <v>10.103928299008389</v>
      </c>
      <c r="AT58" s="142">
        <f t="shared" si="39"/>
        <v>20.221516393442624</v>
      </c>
      <c r="AU58" s="142">
        <f t="shared" si="39"/>
        <v>8.7912929238017519</v>
      </c>
      <c r="AV58" s="142">
        <f t="shared" si="39"/>
        <v>91.88082901554408</v>
      </c>
      <c r="AW58" s="27">
        <f t="shared" si="40"/>
        <v>9.4513442802916714</v>
      </c>
      <c r="AY58" s="129"/>
      <c r="AZ58" s="129"/>
    </row>
    <row r="59" spans="1:52" ht="20.100000000000001" customHeight="1">
      <c r="A59" s="156" t="s">
        <v>9</v>
      </c>
      <c r="B59" s="25">
        <v>75.409999999999982</v>
      </c>
      <c r="C59" s="26">
        <v>202.55</v>
      </c>
      <c r="D59" s="26">
        <v>126.27000000000001</v>
      </c>
      <c r="E59" s="26">
        <v>192.72</v>
      </c>
      <c r="F59" s="26">
        <v>183.71</v>
      </c>
      <c r="G59" s="26">
        <v>506.25</v>
      </c>
      <c r="H59" s="26">
        <v>278.89</v>
      </c>
      <c r="I59" s="26">
        <v>2.5899999999999994</v>
      </c>
      <c r="J59" s="26">
        <v>285.61</v>
      </c>
      <c r="K59" s="26">
        <v>32.119999999999997</v>
      </c>
      <c r="L59" s="26">
        <v>108.60000000000004</v>
      </c>
      <c r="M59" s="26">
        <v>357.8900000000001</v>
      </c>
      <c r="N59" s="26">
        <v>414.07</v>
      </c>
      <c r="O59" s="8">
        <v>277.87000000000006</v>
      </c>
      <c r="P59" s="27">
        <f t="shared" si="41"/>
        <v>-0.32892989108121801</v>
      </c>
      <c r="R59" s="122" t="s">
        <v>9</v>
      </c>
      <c r="S59" s="25">
        <v>26.283999999999999</v>
      </c>
      <c r="T59" s="26">
        <v>140.136</v>
      </c>
      <c r="U59" s="26">
        <v>62.427000000000007</v>
      </c>
      <c r="V59" s="26">
        <v>148.22899999999998</v>
      </c>
      <c r="W59" s="26">
        <v>99.02600000000001</v>
      </c>
      <c r="X59" s="26">
        <v>189.15099999999995</v>
      </c>
      <c r="Y59" s="26">
        <v>114.91000000000001</v>
      </c>
      <c r="Z59" s="26">
        <v>15.391</v>
      </c>
      <c r="AA59" s="26">
        <v>141.86099999999999</v>
      </c>
      <c r="AB59" s="26">
        <v>88.779999999999987</v>
      </c>
      <c r="AC59" s="26">
        <v>72.782000000000011</v>
      </c>
      <c r="AD59" s="26">
        <v>256.71899999999999</v>
      </c>
      <c r="AE59" s="26">
        <v>308.47400000000005</v>
      </c>
      <c r="AF59" s="8">
        <v>368.83200000000011</v>
      </c>
      <c r="AG59" s="27">
        <f t="shared" si="42"/>
        <v>0.19566640948669922</v>
      </c>
      <c r="AI59" s="141">
        <f t="shared" si="39"/>
        <v>3.485479379392654</v>
      </c>
      <c r="AJ59" s="142">
        <f t="shared" si="39"/>
        <v>6.9185880029622302</v>
      </c>
      <c r="AK59" s="142">
        <f t="shared" si="39"/>
        <v>4.9439296745070092</v>
      </c>
      <c r="AL59" s="142">
        <f t="shared" si="39"/>
        <v>7.6914176006641757</v>
      </c>
      <c r="AM59" s="142">
        <f t="shared" si="39"/>
        <v>5.3903434761308588</v>
      </c>
      <c r="AN59" s="142">
        <f t="shared" si="39"/>
        <v>3.7363160493827152</v>
      </c>
      <c r="AO59" s="142">
        <f t="shared" si="39"/>
        <v>4.120262469073829</v>
      </c>
      <c r="AP59" s="142">
        <f t="shared" si="39"/>
        <v>59.42471042471044</v>
      </c>
      <c r="AQ59" s="142">
        <f t="shared" si="39"/>
        <v>4.9669479359966386</v>
      </c>
      <c r="AR59" s="142">
        <f t="shared" si="39"/>
        <v>27.640099626400993</v>
      </c>
      <c r="AS59" s="142">
        <f t="shared" si="39"/>
        <v>6.7018416206261495</v>
      </c>
      <c r="AT59" s="142">
        <f t="shared" si="39"/>
        <v>7.1731258207829196</v>
      </c>
      <c r="AU59" s="142">
        <f t="shared" si="39"/>
        <v>7.449803173376484</v>
      </c>
      <c r="AV59" s="142">
        <f t="shared" si="39"/>
        <v>13.273545182999245</v>
      </c>
      <c r="AW59" s="27">
        <f t="shared" si="40"/>
        <v>0.78173098994550461</v>
      </c>
      <c r="AY59" s="129"/>
      <c r="AZ59" s="129"/>
    </row>
    <row r="60" spans="1:52" ht="20.100000000000001" customHeight="1">
      <c r="A60" s="156" t="s">
        <v>10</v>
      </c>
      <c r="B60" s="25">
        <v>240.72</v>
      </c>
      <c r="C60" s="26">
        <v>303.53000000000003</v>
      </c>
      <c r="D60" s="26">
        <v>1.4</v>
      </c>
      <c r="E60" s="26">
        <v>199.3</v>
      </c>
      <c r="F60" s="26">
        <v>162.61000000000001</v>
      </c>
      <c r="G60" s="26">
        <v>265.22999999999996</v>
      </c>
      <c r="H60" s="26">
        <v>74.89</v>
      </c>
      <c r="I60" s="26">
        <v>2.6999999999999997</v>
      </c>
      <c r="J60" s="26">
        <v>243.41</v>
      </c>
      <c r="K60" s="26">
        <v>162.79000000000005</v>
      </c>
      <c r="L60" s="26">
        <v>163.68000000000006</v>
      </c>
      <c r="M60" s="26">
        <v>162.12</v>
      </c>
      <c r="N60" s="26">
        <v>165.90000000000006</v>
      </c>
      <c r="O60" s="8">
        <v>50.900000000000013</v>
      </c>
      <c r="P60" s="27">
        <f t="shared" si="41"/>
        <v>-0.69318866787221223</v>
      </c>
      <c r="R60" s="122" t="s">
        <v>10</v>
      </c>
      <c r="S60" s="25">
        <v>80.941000000000003</v>
      </c>
      <c r="T60" s="26">
        <v>133.739</v>
      </c>
      <c r="U60" s="26">
        <v>0.89600000000000013</v>
      </c>
      <c r="V60" s="26">
        <v>99.911000000000001</v>
      </c>
      <c r="W60" s="26">
        <v>62.055999999999997</v>
      </c>
      <c r="X60" s="26">
        <v>42.978000000000009</v>
      </c>
      <c r="Y60" s="26">
        <v>73.328000000000003</v>
      </c>
      <c r="Z60" s="26">
        <v>7.7379999999999995</v>
      </c>
      <c r="AA60" s="26">
        <v>45.496000000000002</v>
      </c>
      <c r="AB60" s="26">
        <v>116.032</v>
      </c>
      <c r="AC60" s="26">
        <v>123.81899999999997</v>
      </c>
      <c r="AD60" s="26">
        <v>149.98599999999999</v>
      </c>
      <c r="AE60" s="26">
        <v>319.26399999999995</v>
      </c>
      <c r="AF60" s="8">
        <v>57.844000000000001</v>
      </c>
      <c r="AG60" s="27">
        <f t="shared" si="42"/>
        <v>-0.81882078781196754</v>
      </c>
      <c r="AI60" s="141">
        <f t="shared" si="39"/>
        <v>3.3624543037554004</v>
      </c>
      <c r="AJ60" s="142">
        <f t="shared" si="39"/>
        <v>4.4061213059664608</v>
      </c>
      <c r="AK60" s="142">
        <f t="shared" si="39"/>
        <v>6.4000000000000012</v>
      </c>
      <c r="AL60" s="142">
        <f t="shared" si="39"/>
        <v>5.0130958354239841</v>
      </c>
      <c r="AM60" s="142">
        <f t="shared" si="39"/>
        <v>3.816247463255642</v>
      </c>
      <c r="AN60" s="142">
        <f t="shared" si="39"/>
        <v>1.6204049315688276</v>
      </c>
      <c r="AO60" s="142">
        <f t="shared" si="39"/>
        <v>9.7914274268927759</v>
      </c>
      <c r="AP60" s="142">
        <f t="shared" si="39"/>
        <v>28.659259259259258</v>
      </c>
      <c r="AQ60" s="142">
        <f t="shared" si="39"/>
        <v>1.8691097325500186</v>
      </c>
      <c r="AR60" s="142">
        <f t="shared" si="39"/>
        <v>7.1277105473309144</v>
      </c>
      <c r="AS60" s="142">
        <f t="shared" si="39"/>
        <v>7.5646994134897314</v>
      </c>
      <c r="AT60" s="142">
        <f t="shared" si="39"/>
        <v>9.2515420676042428</v>
      </c>
      <c r="AU60" s="142">
        <f t="shared" si="39"/>
        <v>19.24436407474381</v>
      </c>
      <c r="AV60" s="142">
        <f t="shared" si="39"/>
        <v>11.364243614931235</v>
      </c>
      <c r="AW60" s="27">
        <f t="shared" si="40"/>
        <v>-0.40947679170933993</v>
      </c>
      <c r="AY60" s="129"/>
      <c r="AZ60" s="129"/>
    </row>
    <row r="61" spans="1:52" ht="20.100000000000001" customHeight="1">
      <c r="A61" s="156" t="s">
        <v>11</v>
      </c>
      <c r="B61" s="25">
        <v>134.53000000000003</v>
      </c>
      <c r="C61" s="26">
        <v>176.85999999999999</v>
      </c>
      <c r="D61" s="26">
        <v>203.78999999999996</v>
      </c>
      <c r="E61" s="26">
        <v>75.959999999999994</v>
      </c>
      <c r="F61" s="26">
        <v>86.76</v>
      </c>
      <c r="G61" s="26">
        <v>338.64999999999992</v>
      </c>
      <c r="H61" s="26">
        <v>107.72999999999999</v>
      </c>
      <c r="I61" s="26">
        <v>189.56000000000003</v>
      </c>
      <c r="J61" s="26">
        <v>163.63999999999999</v>
      </c>
      <c r="K61" s="26">
        <v>115.14999999999999</v>
      </c>
      <c r="L61" s="26">
        <v>280.90999999999991</v>
      </c>
      <c r="M61" s="26">
        <v>287.72999999999973</v>
      </c>
      <c r="N61" s="26">
        <v>90.060000000000016</v>
      </c>
      <c r="O61" s="8">
        <v>226.77000000000004</v>
      </c>
      <c r="P61" s="27">
        <f t="shared" si="41"/>
        <v>1.5179880079946704</v>
      </c>
      <c r="R61" s="122" t="s">
        <v>11</v>
      </c>
      <c r="S61" s="25">
        <v>62.047999999999995</v>
      </c>
      <c r="T61" s="26">
        <v>49.418999999999997</v>
      </c>
      <c r="U61" s="26">
        <v>115.30700000000002</v>
      </c>
      <c r="V61" s="26">
        <v>48.548999999999999</v>
      </c>
      <c r="W61" s="26">
        <v>60.350999999999999</v>
      </c>
      <c r="X61" s="26">
        <v>250.62000000000003</v>
      </c>
      <c r="Y61" s="26">
        <v>66.029999999999987</v>
      </c>
      <c r="Z61" s="26">
        <v>58.631000000000007</v>
      </c>
      <c r="AA61" s="26">
        <v>111.59399999999999</v>
      </c>
      <c r="AB61" s="26">
        <v>193.00300000000004</v>
      </c>
      <c r="AC61" s="26">
        <v>285.58600000000001</v>
      </c>
      <c r="AD61" s="26">
        <v>185.32599999999994</v>
      </c>
      <c r="AE61" s="26">
        <v>275.30900000000003</v>
      </c>
      <c r="AF61" s="8">
        <v>299.64300000000009</v>
      </c>
      <c r="AG61" s="27">
        <f t="shared" si="42"/>
        <v>8.8387956804899429E-2</v>
      </c>
      <c r="AI61" s="141">
        <f t="shared" si="39"/>
        <v>4.6122054560321102</v>
      </c>
      <c r="AJ61" s="142">
        <f t="shared" si="39"/>
        <v>2.7942440348298092</v>
      </c>
      <c r="AK61" s="142">
        <f t="shared" ref="AK61:AV63" si="43">IF(U61="","",(U61/D61)*10)</f>
        <v>5.6581284655773123</v>
      </c>
      <c r="AL61" s="142">
        <f t="shared" si="43"/>
        <v>6.3913902053712492</v>
      </c>
      <c r="AM61" s="142">
        <f t="shared" si="43"/>
        <v>6.9560857538035954</v>
      </c>
      <c r="AN61" s="142">
        <f t="shared" si="43"/>
        <v>7.400561051232839</v>
      </c>
      <c r="AO61" s="142">
        <f t="shared" si="43"/>
        <v>6.129211918685602</v>
      </c>
      <c r="AP61" s="142">
        <f t="shared" si="43"/>
        <v>3.0930048533445875</v>
      </c>
      <c r="AQ61" s="142">
        <f t="shared" si="43"/>
        <v>6.8194817892935706</v>
      </c>
      <c r="AR61" s="142">
        <f t="shared" si="43"/>
        <v>16.76100738167608</v>
      </c>
      <c r="AS61" s="142">
        <f t="shared" si="43"/>
        <v>10.166459008223278</v>
      </c>
      <c r="AT61" s="142">
        <f t="shared" si="43"/>
        <v>6.4409689639592713</v>
      </c>
      <c r="AU61" s="142">
        <f t="shared" si="43"/>
        <v>30.569509216078167</v>
      </c>
      <c r="AV61" s="142">
        <f t="shared" si="43"/>
        <v>13.213520306918907</v>
      </c>
      <c r="AW61" s="27">
        <f t="shared" si="40"/>
        <v>-0.56775490854235888</v>
      </c>
      <c r="AY61" s="129"/>
      <c r="AZ61" s="129"/>
    </row>
    <row r="62" spans="1:52" ht="20.100000000000001" customHeight="1" thickBot="1">
      <c r="A62" s="158" t="s">
        <v>12</v>
      </c>
      <c r="B62" s="29">
        <v>93.24</v>
      </c>
      <c r="C62" s="30">
        <v>124.46000000000001</v>
      </c>
      <c r="D62" s="30">
        <v>113.12</v>
      </c>
      <c r="E62" s="30">
        <v>110.57000000000001</v>
      </c>
      <c r="F62" s="30">
        <v>72.960000000000008</v>
      </c>
      <c r="G62" s="30">
        <v>208.45</v>
      </c>
      <c r="H62" s="30">
        <v>87.240000000000009</v>
      </c>
      <c r="I62" s="30">
        <v>106.97</v>
      </c>
      <c r="J62" s="30">
        <v>115.36</v>
      </c>
      <c r="K62" s="30">
        <v>163.49999999999997</v>
      </c>
      <c r="L62" s="30">
        <v>144.71999999999991</v>
      </c>
      <c r="M62" s="30">
        <v>71.05</v>
      </c>
      <c r="N62" s="30">
        <v>22.009999999999991</v>
      </c>
      <c r="O62" s="382">
        <v>305.79999999999967</v>
      </c>
      <c r="P62" s="27">
        <f t="shared" si="41"/>
        <v>12.893684688777819</v>
      </c>
      <c r="R62" s="123" t="s">
        <v>12</v>
      </c>
      <c r="S62" s="25">
        <v>30.416</v>
      </c>
      <c r="T62" s="26">
        <v>47.312999999999995</v>
      </c>
      <c r="U62" s="26">
        <v>23.595999999999997</v>
      </c>
      <c r="V62" s="26">
        <v>78.717000000000013</v>
      </c>
      <c r="W62" s="26">
        <v>56.821999999999996</v>
      </c>
      <c r="X62" s="26">
        <v>94.972999999999999</v>
      </c>
      <c r="Y62" s="26">
        <v>72.218000000000018</v>
      </c>
      <c r="Z62" s="26">
        <v>81.169000000000011</v>
      </c>
      <c r="AA62" s="26">
        <v>81.001999999999995</v>
      </c>
      <c r="AB62" s="26">
        <v>103.39299999999999</v>
      </c>
      <c r="AC62" s="26">
        <v>78.418999999999969</v>
      </c>
      <c r="AD62" s="26">
        <v>91.548000000000016</v>
      </c>
      <c r="AE62" s="26">
        <v>146.48499999999996</v>
      </c>
      <c r="AF62" s="8">
        <v>226.58299999999997</v>
      </c>
      <c r="AG62" s="27">
        <f t="shared" si="42"/>
        <v>0.54680001365327535</v>
      </c>
      <c r="AI62" s="141">
        <f t="shared" si="39"/>
        <v>3.2621192621192625</v>
      </c>
      <c r="AJ62" s="142">
        <f t="shared" si="39"/>
        <v>3.8014623172103477</v>
      </c>
      <c r="AK62" s="142">
        <f t="shared" si="43"/>
        <v>2.0859264497878356</v>
      </c>
      <c r="AL62" s="142">
        <f t="shared" si="43"/>
        <v>7.1192005064664921</v>
      </c>
      <c r="AM62" s="142">
        <f t="shared" si="43"/>
        <v>7.7881030701754375</v>
      </c>
      <c r="AN62" s="142">
        <f t="shared" si="43"/>
        <v>4.5561525545694419</v>
      </c>
      <c r="AO62" s="142">
        <f t="shared" si="43"/>
        <v>8.2780834479596539</v>
      </c>
      <c r="AP62" s="142">
        <f t="shared" si="43"/>
        <v>7.588015331401329</v>
      </c>
      <c r="AQ62" s="142">
        <f t="shared" si="43"/>
        <v>7.0216712898751732</v>
      </c>
      <c r="AR62" s="142">
        <f t="shared" si="43"/>
        <v>6.3237308868501527</v>
      </c>
      <c r="AS62" s="142">
        <f t="shared" si="43"/>
        <v>5.4186705362078502</v>
      </c>
      <c r="AT62" s="142">
        <f t="shared" si="43"/>
        <v>12.885010555946518</v>
      </c>
      <c r="AU62" s="142">
        <f t="shared" si="43"/>
        <v>66.553839164016367</v>
      </c>
      <c r="AV62" s="142">
        <f t="shared" si="43"/>
        <v>7.4095160235448079</v>
      </c>
      <c r="AW62" s="27">
        <f t="shared" si="40"/>
        <v>-0.88866884139794433</v>
      </c>
      <c r="AY62" s="129"/>
      <c r="AZ62" s="129"/>
    </row>
    <row r="63" spans="1:52" ht="20.100000000000001" customHeight="1" thickBot="1">
      <c r="A63" s="206" t="str">
        <f>A19</f>
        <v>jan-dez</v>
      </c>
      <c r="B63" s="457">
        <f>SUM(B51:B62)</f>
        <v>2743.56</v>
      </c>
      <c r="C63" s="352">
        <f t="shared" ref="C63:O63" si="44">SUM(C51:C62)</f>
        <v>2573.9700000000003</v>
      </c>
      <c r="D63" s="352">
        <f t="shared" si="44"/>
        <v>3093.1899999999996</v>
      </c>
      <c r="E63" s="352">
        <f t="shared" si="44"/>
        <v>3236.6499999999996</v>
      </c>
      <c r="F63" s="352">
        <f t="shared" si="44"/>
        <v>2587.84</v>
      </c>
      <c r="G63" s="352">
        <f t="shared" si="44"/>
        <v>3019.55</v>
      </c>
      <c r="H63" s="352">
        <f t="shared" si="44"/>
        <v>2289.8599999999997</v>
      </c>
      <c r="I63" s="352">
        <f t="shared" si="44"/>
        <v>1443.8700000000001</v>
      </c>
      <c r="J63" s="352">
        <f t="shared" si="44"/>
        <v>2007.6900000000003</v>
      </c>
      <c r="K63" s="352">
        <f t="shared" si="44"/>
        <v>1872.4599999999998</v>
      </c>
      <c r="L63" s="352">
        <f t="shared" si="44"/>
        <v>1899.23</v>
      </c>
      <c r="M63" s="352">
        <f t="shared" si="44"/>
        <v>2028.7099999999996</v>
      </c>
      <c r="N63" s="352">
        <f t="shared" si="44"/>
        <v>2561.4000000000005</v>
      </c>
      <c r="O63" s="458">
        <f t="shared" si="44"/>
        <v>2317.2299999999996</v>
      </c>
      <c r="P63" s="24">
        <f t="shared" si="41"/>
        <v>-9.5326774420239291E-2</v>
      </c>
      <c r="R63" s="122"/>
      <c r="S63" s="148">
        <f>SUM(S51:S62)</f>
        <v>899.43600000000015</v>
      </c>
      <c r="T63" s="149">
        <f t="shared" ref="T63:AF63" si="45">SUM(T51:T62)</f>
        <v>1170.3490000000002</v>
      </c>
      <c r="U63" s="149">
        <f t="shared" si="45"/>
        <v>1022.7370000000001</v>
      </c>
      <c r="V63" s="149">
        <f t="shared" si="45"/>
        <v>1030.066</v>
      </c>
      <c r="W63" s="149">
        <f t="shared" si="45"/>
        <v>1010.02</v>
      </c>
      <c r="X63" s="149">
        <f t="shared" si="45"/>
        <v>1183.202</v>
      </c>
      <c r="Y63" s="149">
        <f t="shared" si="45"/>
        <v>1121.55</v>
      </c>
      <c r="Z63" s="149">
        <f t="shared" si="45"/>
        <v>1027.1999999999998</v>
      </c>
      <c r="AA63" s="149">
        <f t="shared" si="45"/>
        <v>1322.6640000000002</v>
      </c>
      <c r="AB63" s="149">
        <f t="shared" si="45"/>
        <v>1463.875</v>
      </c>
      <c r="AC63" s="149">
        <f t="shared" si="45"/>
        <v>1908.0899999999997</v>
      </c>
      <c r="AD63" s="149">
        <f t="shared" si="45"/>
        <v>2403.1620000000012</v>
      </c>
      <c r="AE63" s="149">
        <f t="shared" si="45"/>
        <v>2765.1600000000008</v>
      </c>
      <c r="AF63" s="172">
        <f t="shared" si="45"/>
        <v>2691.03</v>
      </c>
      <c r="AG63" s="24">
        <f t="shared" si="42"/>
        <v>-2.680857527231717E-2</v>
      </c>
      <c r="AI63" s="150">
        <f t="shared" si="39"/>
        <v>3.2783536718715833</v>
      </c>
      <c r="AJ63" s="151">
        <f t="shared" si="39"/>
        <v>4.5468634055563975</v>
      </c>
      <c r="AK63" s="151">
        <f t="shared" si="43"/>
        <v>3.3064150601805906</v>
      </c>
      <c r="AL63" s="151">
        <f t="shared" si="43"/>
        <v>3.1825066040504844</v>
      </c>
      <c r="AM63" s="151">
        <f t="shared" si="43"/>
        <v>3.9029460863113634</v>
      </c>
      <c r="AN63" s="151">
        <f t="shared" si="43"/>
        <v>3.9184712953916971</v>
      </c>
      <c r="AO63" s="151">
        <f t="shared" si="43"/>
        <v>4.8978976880682668</v>
      </c>
      <c r="AP63" s="151">
        <f t="shared" si="43"/>
        <v>7.1142138835213675</v>
      </c>
      <c r="AQ63" s="151">
        <f t="shared" si="43"/>
        <v>6.5879891815967611</v>
      </c>
      <c r="AR63" s="151">
        <f t="shared" si="43"/>
        <v>7.8179240143981721</v>
      </c>
      <c r="AS63" s="151">
        <f t="shared" si="43"/>
        <v>10.046650484670101</v>
      </c>
      <c r="AT63" s="151">
        <f t="shared" si="43"/>
        <v>11.845764056962313</v>
      </c>
      <c r="AU63" s="151">
        <f t="shared" si="43"/>
        <v>10.795502459592413</v>
      </c>
      <c r="AV63" s="151">
        <f t="shared" si="43"/>
        <v>11.613132921634886</v>
      </c>
      <c r="AW63" s="24">
        <f t="shared" si="40"/>
        <v>7.5738064541494524E-2</v>
      </c>
      <c r="AY63" s="129"/>
      <c r="AZ63" s="129"/>
    </row>
    <row r="64" spans="1:52" ht="20.100000000000001" customHeight="1">
      <c r="A64" s="156" t="s">
        <v>14</v>
      </c>
      <c r="B64" s="25">
        <f>SUM(B51:B53)</f>
        <v>510.83</v>
      </c>
      <c r="C64" s="26">
        <f>SUM(C51:C53)</f>
        <v>1024.79</v>
      </c>
      <c r="D64" s="26">
        <f>SUM(D51:D53)</f>
        <v>450.64</v>
      </c>
      <c r="E64" s="26">
        <f t="shared" ref="E64:O64" si="46">SUM(E51:E53)</f>
        <v>1578.6399999999999</v>
      </c>
      <c r="F64" s="26">
        <f t="shared" si="46"/>
        <v>623.19000000000005</v>
      </c>
      <c r="G64" s="26">
        <f t="shared" si="46"/>
        <v>256.62</v>
      </c>
      <c r="H64" s="26">
        <f t="shared" si="46"/>
        <v>278.10999999999996</v>
      </c>
      <c r="I64" s="26">
        <f t="shared" si="46"/>
        <v>682.05000000000007</v>
      </c>
      <c r="J64" s="26">
        <f t="shared" si="46"/>
        <v>363.4</v>
      </c>
      <c r="K64" s="26">
        <f t="shared" si="46"/>
        <v>324.84000000000003</v>
      </c>
      <c r="L64" s="26">
        <f t="shared" si="46"/>
        <v>666.59</v>
      </c>
      <c r="M64" s="26">
        <f t="shared" si="46"/>
        <v>423.11999999999995</v>
      </c>
      <c r="N64" s="26">
        <f t="shared" si="46"/>
        <v>618.80999999999983</v>
      </c>
      <c r="O64" s="26">
        <f t="shared" si="46"/>
        <v>890.97999999999979</v>
      </c>
      <c r="P64" s="24">
        <f t="shared" si="41"/>
        <v>0.43982805707729355</v>
      </c>
      <c r="R64" s="124" t="s">
        <v>14</v>
      </c>
      <c r="S64" s="25">
        <f>SUM(S51:S53)</f>
        <v>176.74100000000001</v>
      </c>
      <c r="T64" s="26">
        <f t="shared" ref="T64:AF64" si="47">SUM(T51:T53)</f>
        <v>391.447</v>
      </c>
      <c r="U64" s="26">
        <f t="shared" si="47"/>
        <v>211.98399999999998</v>
      </c>
      <c r="V64" s="26">
        <f t="shared" si="47"/>
        <v>232.916</v>
      </c>
      <c r="W64" s="26">
        <f t="shared" si="47"/>
        <v>266.57599999999996</v>
      </c>
      <c r="X64" s="26">
        <f t="shared" si="47"/>
        <v>129.57999999999998</v>
      </c>
      <c r="Y64" s="26">
        <f t="shared" si="47"/>
        <v>229.95</v>
      </c>
      <c r="Z64" s="26">
        <f t="shared" si="47"/>
        <v>393.07100000000003</v>
      </c>
      <c r="AA64" s="26">
        <f t="shared" si="47"/>
        <v>307.45100000000002</v>
      </c>
      <c r="AB64" s="26">
        <f t="shared" si="47"/>
        <v>425.43199999999996</v>
      </c>
      <c r="AC64" s="26">
        <f t="shared" si="47"/>
        <v>1032.018</v>
      </c>
      <c r="AD64" s="26">
        <f t="shared" si="47"/>
        <v>380.52600000000007</v>
      </c>
      <c r="AE64" s="26">
        <f t="shared" si="47"/>
        <v>632.375</v>
      </c>
      <c r="AF64" s="26">
        <f t="shared" si="47"/>
        <v>896.42899999999975</v>
      </c>
      <c r="AG64" s="24">
        <f t="shared" si="42"/>
        <v>0.41755920142320574</v>
      </c>
      <c r="AI64" s="155">
        <f t="shared" si="39"/>
        <v>3.4598790204177519</v>
      </c>
      <c r="AJ64" s="152">
        <f t="shared" si="39"/>
        <v>3.819777710555333</v>
      </c>
      <c r="AK64" s="152">
        <f t="shared" si="39"/>
        <v>4.7040653293094268</v>
      </c>
      <c r="AL64" s="152">
        <f t="shared" si="39"/>
        <v>1.4754218821263874</v>
      </c>
      <c r="AM64" s="152">
        <f t="shared" si="39"/>
        <v>4.2776039410131732</v>
      </c>
      <c r="AN64" s="152">
        <f t="shared" si="39"/>
        <v>5.0494895175746235</v>
      </c>
      <c r="AO64" s="152">
        <f t="shared" si="39"/>
        <v>8.2683110999244906</v>
      </c>
      <c r="AP64" s="152">
        <f t="shared" si="39"/>
        <v>5.7630818854922659</v>
      </c>
      <c r="AQ64" s="152">
        <f t="shared" si="39"/>
        <v>8.4604017611447464</v>
      </c>
      <c r="AR64" s="152">
        <f t="shared" si="39"/>
        <v>13.096662972540326</v>
      </c>
      <c r="AS64" s="152">
        <f t="shared" si="39"/>
        <v>15.482050435800117</v>
      </c>
      <c r="AT64" s="152">
        <f t="shared" si="39"/>
        <v>8.9933352240499183</v>
      </c>
      <c r="AU64" s="152">
        <f t="shared" si="39"/>
        <v>10.219211066401645</v>
      </c>
      <c r="AV64" s="152">
        <f t="shared" si="39"/>
        <v>10.061157377269971</v>
      </c>
      <c r="AW64" s="24">
        <f t="shared" si="40"/>
        <v>-1.5466329847253721E-2</v>
      </c>
    </row>
    <row r="65" spans="1:49" ht="20.100000000000001" customHeight="1">
      <c r="A65" s="156" t="s">
        <v>15</v>
      </c>
      <c r="B65" s="25">
        <f>SUM(B54:B56)</f>
        <v>652.52</v>
      </c>
      <c r="C65" s="26">
        <f>SUM(C54:C56)</f>
        <v>482.78000000000003</v>
      </c>
      <c r="D65" s="26">
        <f>SUM(D54:D56)</f>
        <v>1177.5499999999997</v>
      </c>
      <c r="E65" s="26">
        <f t="shared" ref="E65:N65" si="48">SUM(E54:E56)</f>
        <v>639.50999999999988</v>
      </c>
      <c r="F65" s="26">
        <f t="shared" si="48"/>
        <v>1211.1999999999998</v>
      </c>
      <c r="G65" s="26">
        <f t="shared" si="48"/>
        <v>771.18000000000006</v>
      </c>
      <c r="H65" s="26">
        <f t="shared" si="48"/>
        <v>1169.0899999999999</v>
      </c>
      <c r="I65" s="26">
        <f t="shared" si="48"/>
        <v>131.77999999999997</v>
      </c>
      <c r="J65" s="26">
        <f t="shared" si="48"/>
        <v>690.83</v>
      </c>
      <c r="K65" s="26">
        <f t="shared" si="48"/>
        <v>894.35999999999967</v>
      </c>
      <c r="L65" s="26">
        <f t="shared" si="48"/>
        <v>193.45999999999995</v>
      </c>
      <c r="M65" s="26">
        <f t="shared" si="48"/>
        <v>586.74</v>
      </c>
      <c r="N65" s="26">
        <f t="shared" si="48"/>
        <v>720.69999999999982</v>
      </c>
      <c r="O65" s="26">
        <f>IF(O56="","",SUM(O54:O56))</f>
        <v>450.41000000000008</v>
      </c>
      <c r="P65" s="27">
        <f t="shared" si="41"/>
        <v>-0.37503815734702345</v>
      </c>
      <c r="R65" s="122" t="s">
        <v>15</v>
      </c>
      <c r="S65" s="25">
        <f>SUM(S54:S56)</f>
        <v>172.44200000000001</v>
      </c>
      <c r="T65" s="26">
        <f t="shared" ref="T65:AE65" si="49">SUM(T54:T56)</f>
        <v>186.90999999999997</v>
      </c>
      <c r="U65" s="26">
        <f t="shared" si="49"/>
        <v>317.54300000000001</v>
      </c>
      <c r="V65" s="26">
        <f t="shared" si="49"/>
        <v>273.15200000000004</v>
      </c>
      <c r="W65" s="26">
        <f t="shared" si="49"/>
        <v>274.7589999999999</v>
      </c>
      <c r="X65" s="26">
        <f t="shared" si="49"/>
        <v>324.92199999999997</v>
      </c>
      <c r="Y65" s="26">
        <f t="shared" si="49"/>
        <v>316.45400000000001</v>
      </c>
      <c r="Z65" s="26">
        <f t="shared" si="49"/>
        <v>218.61900000000003</v>
      </c>
      <c r="AA65" s="26">
        <f t="shared" si="49"/>
        <v>473.084</v>
      </c>
      <c r="AB65" s="26">
        <f t="shared" si="49"/>
        <v>407.07599999999996</v>
      </c>
      <c r="AC65" s="26">
        <f t="shared" si="49"/>
        <v>151.21100000000001</v>
      </c>
      <c r="AD65" s="26">
        <f t="shared" si="49"/>
        <v>1125.3350000000005</v>
      </c>
      <c r="AE65" s="26">
        <f t="shared" si="49"/>
        <v>764.87600000000009</v>
      </c>
      <c r="AF65" s="26">
        <f>IF(AF56="","",SUM(AF54:AF56))</f>
        <v>660.92</v>
      </c>
      <c r="AG65" s="27">
        <f t="shared" si="42"/>
        <v>-0.13591222629550426</v>
      </c>
      <c r="AI65" s="141">
        <f t="shared" si="39"/>
        <v>2.6427082694783306</v>
      </c>
      <c r="AJ65" s="142">
        <f t="shared" si="39"/>
        <v>3.8715356891337658</v>
      </c>
      <c r="AK65" s="142">
        <f t="shared" si="39"/>
        <v>2.6966413315782778</v>
      </c>
      <c r="AL65" s="142">
        <f t="shared" si="39"/>
        <v>4.2712701912401698</v>
      </c>
      <c r="AM65" s="142">
        <f t="shared" si="39"/>
        <v>2.2684857992073972</v>
      </c>
      <c r="AN65" s="142">
        <f t="shared" si="39"/>
        <v>4.2133094737934069</v>
      </c>
      <c r="AO65" s="142">
        <f t="shared" si="39"/>
        <v>2.7068403630173901</v>
      </c>
      <c r="AP65" s="142">
        <f t="shared" si="39"/>
        <v>16.589694946122332</v>
      </c>
      <c r="AQ65" s="142">
        <f t="shared" si="39"/>
        <v>6.8480523428339826</v>
      </c>
      <c r="AR65" s="142">
        <f t="shared" si="39"/>
        <v>4.5515899637729786</v>
      </c>
      <c r="AS65" s="142">
        <f t="shared" si="39"/>
        <v>7.8161377028843191</v>
      </c>
      <c r="AT65" s="142">
        <f t="shared" si="39"/>
        <v>19.179449159764129</v>
      </c>
      <c r="AU65" s="142">
        <f t="shared" si="39"/>
        <v>10.612959622589154</v>
      </c>
      <c r="AV65" s="142">
        <f t="shared" si="39"/>
        <v>14.673741702004836</v>
      </c>
      <c r="AW65" s="27">
        <f t="shared" si="40"/>
        <v>0.38262484960109627</v>
      </c>
    </row>
    <row r="66" spans="1:49" ht="20.100000000000001" customHeight="1">
      <c r="A66" s="156" t="s">
        <v>16</v>
      </c>
      <c r="B66" s="25">
        <f>SUM(B57:B59)</f>
        <v>1111.72</v>
      </c>
      <c r="C66" s="26">
        <f>SUM(C57:C59)</f>
        <v>461.55</v>
      </c>
      <c r="D66" s="26">
        <f>SUM(D57:D59)</f>
        <v>1146.69</v>
      </c>
      <c r="E66" s="26">
        <f t="shared" ref="E66:N66" si="50">SUM(E57:E59)</f>
        <v>632.67000000000007</v>
      </c>
      <c r="F66" s="26">
        <f t="shared" si="50"/>
        <v>431.12000000000012</v>
      </c>
      <c r="G66" s="26">
        <f t="shared" si="50"/>
        <v>1179.42</v>
      </c>
      <c r="H66" s="26">
        <f t="shared" si="50"/>
        <v>572.79999999999995</v>
      </c>
      <c r="I66" s="26">
        <f t="shared" si="50"/>
        <v>330.81000000000006</v>
      </c>
      <c r="J66" s="26">
        <f t="shared" si="50"/>
        <v>431.05</v>
      </c>
      <c r="K66" s="26">
        <f t="shared" si="50"/>
        <v>211.81999999999996</v>
      </c>
      <c r="L66" s="26">
        <f t="shared" si="50"/>
        <v>449.86999999999995</v>
      </c>
      <c r="M66" s="26">
        <f t="shared" si="50"/>
        <v>497.9500000000001</v>
      </c>
      <c r="N66" s="26">
        <f t="shared" si="50"/>
        <v>943.92000000000007</v>
      </c>
      <c r="O66" s="26">
        <f>IF(O59="","",SUM(O57:O59))</f>
        <v>392.37</v>
      </c>
      <c r="P66" s="27">
        <f t="shared" si="41"/>
        <v>-0.58431858632087463</v>
      </c>
      <c r="R66" s="122" t="s">
        <v>16</v>
      </c>
      <c r="S66" s="25">
        <f>SUM(S57:S59)</f>
        <v>376.84800000000001</v>
      </c>
      <c r="T66" s="26">
        <f t="shared" ref="T66:AF66" si="51">SUM(T57:T59)</f>
        <v>361.52099999999996</v>
      </c>
      <c r="U66" s="26">
        <f t="shared" si="51"/>
        <v>353.411</v>
      </c>
      <c r="V66" s="26">
        <f t="shared" si="51"/>
        <v>296.82099999999997</v>
      </c>
      <c r="W66" s="26">
        <f t="shared" si="51"/>
        <v>289.45600000000002</v>
      </c>
      <c r="X66" s="26">
        <f t="shared" si="51"/>
        <v>340.12899999999996</v>
      </c>
      <c r="Y66" s="26">
        <f t="shared" si="51"/>
        <v>363.57</v>
      </c>
      <c r="Z66" s="26">
        <f t="shared" si="51"/>
        <v>267.97200000000004</v>
      </c>
      <c r="AA66" s="26">
        <f t="shared" si="51"/>
        <v>304.03699999999998</v>
      </c>
      <c r="AB66" s="26">
        <f t="shared" si="51"/>
        <v>218.93900000000002</v>
      </c>
      <c r="AC66" s="26">
        <f t="shared" si="51"/>
        <v>237.03700000000001</v>
      </c>
      <c r="AD66" s="26">
        <f t="shared" si="51"/>
        <v>470.44100000000003</v>
      </c>
      <c r="AE66" s="26">
        <f t="shared" si="51"/>
        <v>626.85100000000011</v>
      </c>
      <c r="AF66" s="26">
        <f t="shared" si="51"/>
        <v>549.6110000000001</v>
      </c>
      <c r="AG66" s="27">
        <f t="shared" si="42"/>
        <v>-0.12321907438928867</v>
      </c>
      <c r="AI66" s="141">
        <f t="shared" si="39"/>
        <v>3.3897744036268125</v>
      </c>
      <c r="AJ66" s="142">
        <f t="shared" si="39"/>
        <v>7.8327591810204735</v>
      </c>
      <c r="AK66" s="142">
        <f t="shared" si="39"/>
        <v>3.0820099590996692</v>
      </c>
      <c r="AL66" s="142">
        <f t="shared" si="39"/>
        <v>4.691561161426967</v>
      </c>
      <c r="AM66" s="142">
        <f t="shared" si="39"/>
        <v>6.7140471330488012</v>
      </c>
      <c r="AN66" s="142">
        <f t="shared" si="39"/>
        <v>2.883866646317681</v>
      </c>
      <c r="AO66" s="142">
        <f t="shared" si="39"/>
        <v>6.3472416201117321</v>
      </c>
      <c r="AP66" s="142">
        <f t="shared" si="39"/>
        <v>8.1004806384329378</v>
      </c>
      <c r="AQ66" s="142">
        <f t="shared" si="39"/>
        <v>7.0534044774388116</v>
      </c>
      <c r="AR66" s="142">
        <f t="shared" si="39"/>
        <v>10.33608724388632</v>
      </c>
      <c r="AS66" s="142">
        <f t="shared" si="39"/>
        <v>5.2690110476359839</v>
      </c>
      <c r="AT66" s="142">
        <f t="shared" si="39"/>
        <v>9.4475549753991359</v>
      </c>
      <c r="AU66" s="142">
        <f t="shared" si="39"/>
        <v>6.6409335536909921</v>
      </c>
      <c r="AV66" s="142">
        <f t="shared" si="39"/>
        <v>14.007467441445575</v>
      </c>
      <c r="AW66" s="27">
        <f t="shared" si="40"/>
        <v>1.109261797034591</v>
      </c>
    </row>
    <row r="67" spans="1:49" ht="20.100000000000001" customHeight="1" thickBot="1">
      <c r="A67" s="158" t="s">
        <v>17</v>
      </c>
      <c r="B67" s="29">
        <f>SUM(B60:B62)</f>
        <v>468.49</v>
      </c>
      <c r="C67" s="30">
        <f>SUM(C60:C62)</f>
        <v>604.85</v>
      </c>
      <c r="D67" s="30">
        <f>IF(D62="","",SUM(D60:D62))</f>
        <v>318.30999999999995</v>
      </c>
      <c r="E67" s="30">
        <f t="shared" ref="E67:O67" si="52">IF(E62="","",SUM(E60:E62))</f>
        <v>385.83</v>
      </c>
      <c r="F67" s="30">
        <f t="shared" si="52"/>
        <v>322.33000000000004</v>
      </c>
      <c r="G67" s="30">
        <f t="shared" si="52"/>
        <v>812.32999999999993</v>
      </c>
      <c r="H67" s="30">
        <f t="shared" si="52"/>
        <v>269.86</v>
      </c>
      <c r="I67" s="30">
        <f t="shared" si="52"/>
        <v>299.23</v>
      </c>
      <c r="J67" s="30">
        <f t="shared" si="52"/>
        <v>522.41</v>
      </c>
      <c r="K67" s="30">
        <f t="shared" si="52"/>
        <v>441.44000000000005</v>
      </c>
      <c r="L67" s="30">
        <f t="shared" si="52"/>
        <v>589.30999999999995</v>
      </c>
      <c r="M67" s="30">
        <f t="shared" si="52"/>
        <v>520.89999999999975</v>
      </c>
      <c r="N67" s="30">
        <f t="shared" si="52"/>
        <v>277.97000000000008</v>
      </c>
      <c r="O67" s="30">
        <f t="shared" si="52"/>
        <v>583.4699999999998</v>
      </c>
      <c r="P67" s="31">
        <f t="shared" si="41"/>
        <v>1.0990394646904329</v>
      </c>
      <c r="R67" s="123" t="s">
        <v>17</v>
      </c>
      <c r="S67" s="29">
        <f>SUM(S60:S62)</f>
        <v>173.405</v>
      </c>
      <c r="T67" s="30">
        <f t="shared" ref="T67:AF67" si="53">SUM(T60:T62)</f>
        <v>230.471</v>
      </c>
      <c r="U67" s="30">
        <f t="shared" si="53"/>
        <v>139.79900000000001</v>
      </c>
      <c r="V67" s="30">
        <f t="shared" si="53"/>
        <v>227.17700000000002</v>
      </c>
      <c r="W67" s="30">
        <f t="shared" si="53"/>
        <v>179.22899999999998</v>
      </c>
      <c r="X67" s="30">
        <f t="shared" si="53"/>
        <v>388.57100000000008</v>
      </c>
      <c r="Y67" s="30">
        <f t="shared" si="53"/>
        <v>211.57600000000002</v>
      </c>
      <c r="Z67" s="30">
        <f t="shared" si="53"/>
        <v>147.53800000000001</v>
      </c>
      <c r="AA67" s="30">
        <f t="shared" si="53"/>
        <v>238.09199999999998</v>
      </c>
      <c r="AB67" s="30">
        <f t="shared" si="53"/>
        <v>412.428</v>
      </c>
      <c r="AC67" s="30">
        <f t="shared" si="53"/>
        <v>487.82399999999996</v>
      </c>
      <c r="AD67" s="30">
        <f t="shared" si="53"/>
        <v>426.8599999999999</v>
      </c>
      <c r="AE67" s="30">
        <f t="shared" si="53"/>
        <v>741.05799999999999</v>
      </c>
      <c r="AF67" s="30">
        <f t="shared" si="53"/>
        <v>584.07000000000005</v>
      </c>
      <c r="AG67" s="31">
        <f t="shared" si="42"/>
        <v>-0.21184306761414079</v>
      </c>
      <c r="AI67" s="144">
        <f t="shared" ref="AI67:AJ67" si="54">(S67/B67)*10</f>
        <v>3.7013596875066703</v>
      </c>
      <c r="AJ67" s="145">
        <f t="shared" si="54"/>
        <v>3.8103827395221956</v>
      </c>
      <c r="AK67" s="145">
        <f t="shared" ref="AK67:AV67" si="55">IF(U62="","",(U67/D67)*10)</f>
        <v>4.3919135434010883</v>
      </c>
      <c r="AL67" s="145">
        <f t="shared" si="55"/>
        <v>5.8880076717725425</v>
      </c>
      <c r="AM67" s="145">
        <f t="shared" si="55"/>
        <v>5.5604194459094707</v>
      </c>
      <c r="AN67" s="145">
        <f t="shared" si="55"/>
        <v>4.7834131449041664</v>
      </c>
      <c r="AO67" s="145">
        <f t="shared" si="55"/>
        <v>7.840213444008004</v>
      </c>
      <c r="AP67" s="145">
        <f t="shared" si="55"/>
        <v>4.9305885105103098</v>
      </c>
      <c r="AQ67" s="145">
        <f t="shared" si="55"/>
        <v>4.5575697249286957</v>
      </c>
      <c r="AR67" s="145">
        <f t="shared" si="55"/>
        <v>9.3427872417542588</v>
      </c>
      <c r="AS67" s="145">
        <f t="shared" si="55"/>
        <v>8.2778843053740818</v>
      </c>
      <c r="AT67" s="145">
        <f t="shared" si="55"/>
        <v>8.1946630831253628</v>
      </c>
      <c r="AU67" s="145">
        <f t="shared" si="55"/>
        <v>26.659639529445617</v>
      </c>
      <c r="AV67" s="145">
        <f t="shared" si="55"/>
        <v>10.010283305054248</v>
      </c>
      <c r="AW67" s="31">
        <f t="shared" si="40"/>
        <v>-0.62451542925035153</v>
      </c>
    </row>
    <row r="69" spans="1:49"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1:49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</sheetData>
  <mergeCells count="24">
    <mergeCell ref="AI4:AV4"/>
    <mergeCell ref="AW4:AW5"/>
    <mergeCell ref="A26:A27"/>
    <mergeCell ref="B26:O26"/>
    <mergeCell ref="P26:P27"/>
    <mergeCell ref="R26:R27"/>
    <mergeCell ref="S26:AF26"/>
    <mergeCell ref="AG26:AG27"/>
    <mergeCell ref="AI26:AV26"/>
    <mergeCell ref="AW26:AW27"/>
    <mergeCell ref="A4:A5"/>
    <mergeCell ref="B4:O4"/>
    <mergeCell ref="P4:P5"/>
    <mergeCell ref="R4:R5"/>
    <mergeCell ref="S4:AF4"/>
    <mergeCell ref="AG4:AG5"/>
    <mergeCell ref="AI48:AV48"/>
    <mergeCell ref="AW48:AW49"/>
    <mergeCell ref="A48:A49"/>
    <mergeCell ref="B48:O48"/>
    <mergeCell ref="P48:P49"/>
    <mergeCell ref="R48:R49"/>
    <mergeCell ref="S48:AF48"/>
    <mergeCell ref="AG48:AG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FF045C6F-4316-4F0F-8C87-AED28716D5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P7:P23</xm:sqref>
        </x14:conditionalFormatting>
        <x14:conditionalFormatting xmlns:xm="http://schemas.microsoft.com/office/excel/2006/main">
          <x14:cfRule type="iconSet" priority="6" id="{E81D61C6-ECB3-415F-9E68-9CF2630080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P29:P45</xm:sqref>
        </x14:conditionalFormatting>
        <x14:conditionalFormatting xmlns:xm="http://schemas.microsoft.com/office/excel/2006/main">
          <x14:cfRule type="iconSet" priority="3" id="{FA8C8C0F-BEFC-4447-B898-45CA640EBE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P51:P67</xm:sqref>
        </x14:conditionalFormatting>
        <x14:conditionalFormatting xmlns:xm="http://schemas.microsoft.com/office/excel/2006/main">
          <x14:cfRule type="iconSet" priority="7" id="{05635CAC-F942-453E-AC8F-DDFEC325C9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AG7:AG23</xm:sqref>
        </x14:conditionalFormatting>
        <x14:conditionalFormatting xmlns:xm="http://schemas.microsoft.com/office/excel/2006/main">
          <x14:cfRule type="iconSet" priority="4" id="{123A9957-7020-4393-9052-2CCB9CAB6B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AG29:AG45</xm:sqref>
        </x14:conditionalFormatting>
        <x14:conditionalFormatting xmlns:xm="http://schemas.microsoft.com/office/excel/2006/main">
          <x14:cfRule type="iconSet" priority="1" id="{DA225EF3-ABFD-4945-83A5-8E0F189933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AG51:AG67</xm:sqref>
        </x14:conditionalFormatting>
        <x14:conditionalFormatting xmlns:xm="http://schemas.microsoft.com/office/excel/2006/main">
          <x14:cfRule type="iconSet" priority="8" id="{C10C7A98-4400-4AAB-884E-40F6491038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AW7:AW23</xm:sqref>
        </x14:conditionalFormatting>
        <x14:conditionalFormatting xmlns:xm="http://schemas.microsoft.com/office/excel/2006/main">
          <x14:cfRule type="iconSet" priority="5" id="{1978CF51-DCBF-4C33-8357-61A8110F2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AW29:AW45</xm:sqref>
        </x14:conditionalFormatting>
        <x14:conditionalFormatting xmlns:xm="http://schemas.microsoft.com/office/excel/2006/main">
          <x14:cfRule type="iconSet" priority="2" id="{83A68CA9-7BE5-4255-B6A2-B4D3179404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AW51:AW67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W61"/>
  <sheetViews>
    <sheetView showGridLines="0" topLeftCell="J44" zoomScale="112" zoomScaleNormal="112" workbookViewId="0">
      <selection activeCell="AA35" sqref="AA3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5" max="18" width="10.140625" customWidth="1"/>
    <col min="19" max="19" width="12.42578125" customWidth="1"/>
    <col min="20" max="20" width="2.140625" customWidth="1"/>
    <col min="21" max="21" width="2.85546875" hidden="1" customWidth="1"/>
    <col min="22" max="22" width="2.28515625" hidden="1" customWidth="1"/>
    <col min="23" max="23" width="22" hidden="1" customWidth="1"/>
    <col min="24" max="24" width="9.140625" customWidth="1"/>
    <col min="40" max="40" width="2" customWidth="1"/>
    <col min="41" max="43" width="9.140625" customWidth="1"/>
    <col min="50" max="50" width="10.140625" customWidth="1"/>
  </cols>
  <sheetData>
    <row r="1" spans="1:30" ht="15.75">
      <c r="A1" s="10" t="s">
        <v>69</v>
      </c>
      <c r="B1" s="10"/>
    </row>
    <row r="3" spans="1:30" ht="15.75" thickBot="1"/>
    <row r="4" spans="1:30" ht="15" customHeight="1">
      <c r="A4" s="481" t="s">
        <v>29</v>
      </c>
      <c r="B4" s="462"/>
      <c r="C4" s="462"/>
      <c r="D4" s="462"/>
      <c r="E4" s="501" t="s">
        <v>18</v>
      </c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7"/>
      <c r="S4" s="492" t="s">
        <v>172</v>
      </c>
      <c r="U4" s="484" t="s">
        <v>29</v>
      </c>
      <c r="V4" s="508"/>
      <c r="W4" s="508"/>
      <c r="X4" s="502" t="s">
        <v>116</v>
      </c>
      <c r="Y4" s="496"/>
      <c r="Z4" s="496"/>
      <c r="AA4" s="503"/>
      <c r="AB4" s="503"/>
      <c r="AC4" s="503"/>
      <c r="AD4" s="504"/>
    </row>
    <row r="5" spans="1:30" ht="15.75" customHeight="1">
      <c r="A5" s="490"/>
      <c r="B5" s="463"/>
      <c r="C5" s="463"/>
      <c r="D5" s="463"/>
      <c r="E5" s="498" t="s">
        <v>67</v>
      </c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500"/>
      <c r="S5" s="493"/>
      <c r="U5" s="485"/>
      <c r="V5" s="509"/>
      <c r="W5" s="509"/>
      <c r="X5" s="505" t="s">
        <v>67</v>
      </c>
      <c r="Y5" s="499"/>
      <c r="Z5" s="499"/>
      <c r="AA5" s="506"/>
      <c r="AB5" s="506"/>
      <c r="AC5" s="506"/>
      <c r="AD5" s="507"/>
    </row>
    <row r="6" spans="1:30" ht="21.75" customHeight="1" thickBot="1">
      <c r="A6" s="482"/>
      <c r="B6" s="491"/>
      <c r="C6" s="491"/>
      <c r="D6" s="491"/>
      <c r="E6" s="35">
        <v>2010</v>
      </c>
      <c r="F6" s="36">
        <v>2011</v>
      </c>
      <c r="G6" s="36">
        <v>2012</v>
      </c>
      <c r="H6" s="36">
        <v>2013</v>
      </c>
      <c r="I6" s="36">
        <v>2014</v>
      </c>
      <c r="J6" s="36">
        <v>2015</v>
      </c>
      <c r="K6" s="36">
        <v>2016</v>
      </c>
      <c r="L6" s="36">
        <v>2017</v>
      </c>
      <c r="M6" s="36">
        <v>2018</v>
      </c>
      <c r="N6" s="36">
        <v>2019</v>
      </c>
      <c r="O6" s="36">
        <v>2020</v>
      </c>
      <c r="P6" s="36">
        <v>2021</v>
      </c>
      <c r="Q6" s="36">
        <v>2022</v>
      </c>
      <c r="R6" s="58">
        <v>2023</v>
      </c>
      <c r="S6" s="494"/>
      <c r="U6" s="510"/>
      <c r="V6" s="511"/>
      <c r="W6" s="511"/>
      <c r="X6" s="51">
        <v>2010</v>
      </c>
      <c r="Y6" s="36">
        <v>2015</v>
      </c>
      <c r="Z6" s="36">
        <v>2019</v>
      </c>
      <c r="AA6" s="179">
        <v>2020</v>
      </c>
      <c r="AB6" s="179">
        <v>2021</v>
      </c>
      <c r="AC6" s="179">
        <v>2022</v>
      </c>
      <c r="AD6" s="210">
        <v>2023</v>
      </c>
    </row>
    <row r="7" spans="1:30" ht="20.100000000000001" customHeight="1" thickBot="1">
      <c r="A7" s="42" t="s">
        <v>44</v>
      </c>
      <c r="B7" s="43"/>
      <c r="C7" s="43"/>
      <c r="D7" s="46"/>
      <c r="E7" s="44">
        <v>1813519.3599999996</v>
      </c>
      <c r="F7" s="138">
        <v>1633514.4600000002</v>
      </c>
      <c r="G7" s="138">
        <v>1293051.3799999997</v>
      </c>
      <c r="H7" s="138">
        <v>1596293.25</v>
      </c>
      <c r="I7" s="138">
        <v>2327610.5800000005</v>
      </c>
      <c r="J7" s="138">
        <v>2158071.8900000006</v>
      </c>
      <c r="K7" s="138">
        <v>1802160.4399999997</v>
      </c>
      <c r="L7" s="138">
        <v>2154377.02</v>
      </c>
      <c r="M7" s="138">
        <v>2019022.35</v>
      </c>
      <c r="N7" s="138">
        <v>2933388.6800000006</v>
      </c>
      <c r="O7" s="138">
        <v>2743339.09</v>
      </c>
      <c r="P7" s="138">
        <v>2968922.7899999991</v>
      </c>
      <c r="Q7" s="138">
        <v>2968861.1399999997</v>
      </c>
      <c r="R7" s="159">
        <v>2965329.4099999992</v>
      </c>
      <c r="S7" s="28">
        <f>(R7-Q7)/Q7</f>
        <v>-1.1895908341474158E-3</v>
      </c>
      <c r="T7" s="2"/>
      <c r="U7" s="4" t="s">
        <v>44</v>
      </c>
      <c r="V7" s="6"/>
      <c r="W7" s="6"/>
      <c r="X7" s="213">
        <f>E7/$E$17</f>
        <v>0.99848944777224213</v>
      </c>
      <c r="Y7" s="214">
        <f t="shared" ref="Y7:Y16" si="0">J7/$J$17</f>
        <v>0.9986027662022483</v>
      </c>
      <c r="Z7" s="214">
        <f>N7/$N$17</f>
        <v>0.99936208060860987</v>
      </c>
      <c r="AA7" s="342">
        <f>O7/$O$17</f>
        <v>0.99930817299679831</v>
      </c>
      <c r="AB7" s="342">
        <f>P7/$P$17</f>
        <v>0.99931715142438371</v>
      </c>
      <c r="AC7" s="342">
        <f>Q7/$Q$17</f>
        <v>0.999137988634898</v>
      </c>
      <c r="AD7" s="215">
        <f>R7/$R$17</f>
        <v>0.99921916916631293</v>
      </c>
    </row>
    <row r="8" spans="1:30" ht="20.100000000000001" customHeight="1">
      <c r="A8" s="16"/>
      <c r="B8" t="s">
        <v>97</v>
      </c>
      <c r="D8" s="47"/>
      <c r="E8" s="45">
        <v>538497.17000000016</v>
      </c>
      <c r="F8" s="26">
        <v>447061.44</v>
      </c>
      <c r="G8" s="26">
        <v>373588.98999999982</v>
      </c>
      <c r="H8" s="26">
        <v>380419.17</v>
      </c>
      <c r="I8" s="26">
        <v>473564.98000000016</v>
      </c>
      <c r="J8" s="26">
        <v>466599.0900000002</v>
      </c>
      <c r="K8" s="26">
        <v>445876.64000000007</v>
      </c>
      <c r="L8" s="26">
        <v>519205.4499999999</v>
      </c>
      <c r="M8" s="26">
        <v>487079.84000000014</v>
      </c>
      <c r="N8" s="26">
        <v>538797.72000000044</v>
      </c>
      <c r="O8" s="26">
        <v>550193.38000000012</v>
      </c>
      <c r="P8" s="26">
        <v>669865.81000000006</v>
      </c>
      <c r="Q8" s="26">
        <v>631209.75999999989</v>
      </c>
      <c r="R8" s="39">
        <v>635906.82999999949</v>
      </c>
      <c r="S8" s="27">
        <f t="shared" ref="S8:S21" si="1">(R8-Q8)/Q8</f>
        <v>7.4413773323143808E-3</v>
      </c>
      <c r="U8" s="1"/>
      <c r="V8" t="s">
        <v>45</v>
      </c>
      <c r="X8" s="216">
        <f t="shared" ref="X8:X16" si="2">E8/$E$17</f>
        <v>0.2964863534184799</v>
      </c>
      <c r="Y8" s="217">
        <f t="shared" si="0"/>
        <v>0.21590899920458714</v>
      </c>
      <c r="Z8" s="217">
        <f t="shared" ref="Z8:Z16" si="3">N8/$N$17</f>
        <v>0.18356040376019161</v>
      </c>
      <c r="AA8" s="343">
        <f t="shared" ref="AA8:AA16" si="4">O8/$O$17</f>
        <v>0.20041734664406119</v>
      </c>
      <c r="AB8" s="343">
        <f t="shared" ref="AB8:AB21" si="5">P8/$P$17</f>
        <v>0.22547180928399546</v>
      </c>
      <c r="AC8" s="343">
        <f t="shared" ref="AC8:AC16" si="6">Q8/$Q$17</f>
        <v>0.21242679272399942</v>
      </c>
      <c r="AD8" s="222">
        <f t="shared" ref="AD8:AD16" si="7">R8/$R$17</f>
        <v>0.2142798342055979</v>
      </c>
    </row>
    <row r="9" spans="1:30" ht="20.100000000000001" customHeight="1">
      <c r="A9" s="70"/>
      <c r="B9" s="71" t="s">
        <v>98</v>
      </c>
      <c r="C9" s="71"/>
      <c r="D9" s="110"/>
      <c r="E9" s="78">
        <f>SUM(E10:E11)</f>
        <v>1275022.1899999995</v>
      </c>
      <c r="F9" s="78">
        <f t="shared" ref="F9:R9" si="8">SUM(F10:F11)</f>
        <v>1186453.0200000003</v>
      </c>
      <c r="G9" s="78">
        <f t="shared" si="8"/>
        <v>919462.3899999999</v>
      </c>
      <c r="H9" s="78">
        <f t="shared" si="8"/>
        <v>1215874.08</v>
      </c>
      <c r="I9" s="78">
        <f t="shared" si="8"/>
        <v>1854045.6000000003</v>
      </c>
      <c r="J9" s="78">
        <f t="shared" si="8"/>
        <v>1691472.8000000003</v>
      </c>
      <c r="K9" s="78">
        <f t="shared" si="8"/>
        <v>1356283.7999999996</v>
      </c>
      <c r="L9" s="78">
        <f t="shared" si="8"/>
        <v>1635171.57</v>
      </c>
      <c r="M9" s="78">
        <f t="shared" si="8"/>
        <v>1531942.51</v>
      </c>
      <c r="N9" s="78">
        <f t="shared" si="8"/>
        <v>2394590.9600000004</v>
      </c>
      <c r="O9" s="78">
        <f t="shared" si="8"/>
        <v>2193145.7099999995</v>
      </c>
      <c r="P9" s="78">
        <f t="shared" si="8"/>
        <v>2299056.9799999995</v>
      </c>
      <c r="Q9" s="78">
        <f t="shared" si="8"/>
        <v>2337651.38</v>
      </c>
      <c r="R9" s="78">
        <f t="shared" si="8"/>
        <v>2329422.58</v>
      </c>
      <c r="S9" s="83">
        <f t="shared" si="1"/>
        <v>-3.5201142781178152E-3</v>
      </c>
      <c r="U9" s="1"/>
      <c r="X9" s="219">
        <f t="shared" si="2"/>
        <v>0.70200309435376218</v>
      </c>
      <c r="Y9" s="220">
        <f t="shared" si="0"/>
        <v>0.78269376699766113</v>
      </c>
      <c r="Z9" s="220">
        <f t="shared" si="3"/>
        <v>0.81580167684841831</v>
      </c>
      <c r="AA9" s="344">
        <f t="shared" si="4"/>
        <v>0.79889082635273712</v>
      </c>
      <c r="AB9" s="344">
        <f t="shared" si="5"/>
        <v>0.77384534214038847</v>
      </c>
      <c r="AC9" s="344">
        <f t="shared" si="6"/>
        <v>0.78671119591089855</v>
      </c>
      <c r="AD9" s="244">
        <f t="shared" si="7"/>
        <v>0.78493933496071511</v>
      </c>
    </row>
    <row r="10" spans="1:30" ht="20.100000000000001" customHeight="1">
      <c r="A10" s="16"/>
      <c r="C10" t="s">
        <v>105</v>
      </c>
      <c r="D10" s="47"/>
      <c r="E10" s="45"/>
      <c r="F10" s="26"/>
      <c r="G10" s="26"/>
      <c r="H10" s="26"/>
      <c r="I10" s="26"/>
      <c r="J10" s="26"/>
      <c r="K10" s="26"/>
      <c r="L10" s="240">
        <v>161985.14999999997</v>
      </c>
      <c r="M10" s="240">
        <v>134104.18</v>
      </c>
      <c r="N10" s="240">
        <v>145782.84999999995</v>
      </c>
      <c r="O10" s="240">
        <v>86130.340000000011</v>
      </c>
      <c r="P10" s="240">
        <v>56290.2</v>
      </c>
      <c r="Q10" s="240">
        <v>77658.419999999984</v>
      </c>
      <c r="R10" s="241">
        <v>63421.44999999999</v>
      </c>
      <c r="S10" s="242">
        <f t="shared" si="1"/>
        <v>-0.18332809243350556</v>
      </c>
      <c r="U10" s="1"/>
      <c r="X10" s="216">
        <f t="shared" si="2"/>
        <v>0</v>
      </c>
      <c r="Y10" s="217">
        <f t="shared" si="0"/>
        <v>0</v>
      </c>
      <c r="Z10" s="217">
        <f t="shared" si="3"/>
        <v>4.9666057991691985E-2</v>
      </c>
      <c r="AA10" s="343">
        <f t="shared" si="4"/>
        <v>3.1374449122508245E-2</v>
      </c>
      <c r="AB10" s="343">
        <f t="shared" si="5"/>
        <v>1.8946859280604217E-2</v>
      </c>
      <c r="AC10" s="343">
        <f t="shared" si="6"/>
        <v>2.6135098241531138E-2</v>
      </c>
      <c r="AD10" s="222">
        <f t="shared" si="7"/>
        <v>2.1370957426386859E-2</v>
      </c>
    </row>
    <row r="11" spans="1:30" ht="20.100000000000001" customHeight="1" thickBot="1">
      <c r="A11" s="16"/>
      <c r="C11" t="s">
        <v>106</v>
      </c>
      <c r="D11" s="47"/>
      <c r="E11" s="45">
        <v>1275022.1899999995</v>
      </c>
      <c r="F11" s="26">
        <v>1186453.0200000003</v>
      </c>
      <c r="G11" s="26">
        <v>919462.3899999999</v>
      </c>
      <c r="H11" s="26">
        <v>1215874.08</v>
      </c>
      <c r="I11" s="26">
        <v>1854045.6000000003</v>
      </c>
      <c r="J11" s="26">
        <v>1691472.8000000003</v>
      </c>
      <c r="K11" s="26">
        <v>1356283.7999999996</v>
      </c>
      <c r="L11" s="240">
        <v>1473186.4200000002</v>
      </c>
      <c r="M11" s="240">
        <v>1397838.33</v>
      </c>
      <c r="N11" s="240">
        <v>2248808.1100000003</v>
      </c>
      <c r="O11" s="240">
        <v>2107015.3699999996</v>
      </c>
      <c r="P11" s="240">
        <v>2242766.7799999993</v>
      </c>
      <c r="Q11" s="240">
        <v>2259992.96</v>
      </c>
      <c r="R11" s="241">
        <v>2266001.13</v>
      </c>
      <c r="S11" s="242">
        <f t="shared" si="1"/>
        <v>2.6584905822007185E-3</v>
      </c>
      <c r="U11" s="7"/>
      <c r="V11" s="5" t="s">
        <v>48</v>
      </c>
      <c r="W11" s="5"/>
      <c r="X11" s="216">
        <f t="shared" si="2"/>
        <v>0.70200309435376218</v>
      </c>
      <c r="Y11" s="217">
        <f t="shared" si="0"/>
        <v>0.78269376699766113</v>
      </c>
      <c r="Z11" s="217">
        <f t="shared" si="3"/>
        <v>0.76613561885672632</v>
      </c>
      <c r="AA11" s="343">
        <f t="shared" si="4"/>
        <v>0.76751637723022892</v>
      </c>
      <c r="AB11" s="343">
        <f t="shared" si="5"/>
        <v>0.75489848285978411</v>
      </c>
      <c r="AC11" s="343">
        <f t="shared" si="6"/>
        <v>0.76057609766936751</v>
      </c>
      <c r="AD11" s="222">
        <f t="shared" si="7"/>
        <v>0.76356837753432816</v>
      </c>
    </row>
    <row r="12" spans="1:30" ht="20.100000000000001" customHeight="1" thickBot="1">
      <c r="A12" s="42" t="s">
        <v>49</v>
      </c>
      <c r="B12" s="43"/>
      <c r="C12" s="43"/>
      <c r="D12" s="46"/>
      <c r="E12" s="44">
        <v>2743.5600000000004</v>
      </c>
      <c r="F12" s="138">
        <v>2573.9700000000003</v>
      </c>
      <c r="G12" s="138">
        <v>3093.1899999999996</v>
      </c>
      <c r="H12" s="138">
        <v>3236.6899999999996</v>
      </c>
      <c r="I12" s="138">
        <v>2587.8399999999997</v>
      </c>
      <c r="J12" s="138">
        <v>3019.55</v>
      </c>
      <c r="K12" s="138">
        <v>2289.8599999999992</v>
      </c>
      <c r="L12" s="138">
        <v>1443.8699999999997</v>
      </c>
      <c r="M12" s="138">
        <v>2007.6399999999999</v>
      </c>
      <c r="N12" s="138">
        <v>1872.4599999999989</v>
      </c>
      <c r="O12" s="138">
        <v>1899.2299999999987</v>
      </c>
      <c r="P12" s="138">
        <v>2028.7099999999966</v>
      </c>
      <c r="Q12" s="138">
        <v>2561.3999999999987</v>
      </c>
      <c r="R12" s="159">
        <v>2317.2299999999977</v>
      </c>
      <c r="S12" s="28">
        <f t="shared" si="1"/>
        <v>-9.532677442023936E-2</v>
      </c>
      <c r="T12" s="2"/>
      <c r="U12" s="4" t="s">
        <v>49</v>
      </c>
      <c r="V12" s="6"/>
      <c r="W12" s="6"/>
      <c r="X12" s="213">
        <f t="shared" si="2"/>
        <v>1.5105522277578628E-3</v>
      </c>
      <c r="Y12" s="214">
        <f t="shared" si="0"/>
        <v>1.3972337977517506E-3</v>
      </c>
      <c r="Z12" s="214">
        <f t="shared" si="3"/>
        <v>6.379193913901638E-4</v>
      </c>
      <c r="AA12" s="342">
        <f t="shared" si="4"/>
        <v>6.9182700320167417E-4</v>
      </c>
      <c r="AB12" s="342">
        <f t="shared" si="5"/>
        <v>6.8284857561626213E-4</v>
      </c>
      <c r="AC12" s="342">
        <f t="shared" si="6"/>
        <v>8.6201136510191472E-4</v>
      </c>
      <c r="AD12" s="215">
        <f t="shared" si="7"/>
        <v>7.80830833687126E-4</v>
      </c>
    </row>
    <row r="13" spans="1:30" ht="20.100000000000001" customHeight="1">
      <c r="A13" s="16"/>
      <c r="B13" t="s">
        <v>97</v>
      </c>
      <c r="D13" s="47"/>
      <c r="E13" s="45">
        <v>2228.34</v>
      </c>
      <c r="F13" s="26">
        <v>2549.9100000000003</v>
      </c>
      <c r="G13" s="26">
        <v>2590.3399999999997</v>
      </c>
      <c r="H13" s="26">
        <v>1869.56</v>
      </c>
      <c r="I13" s="26">
        <v>1867.1399999999996</v>
      </c>
      <c r="J13" s="26">
        <v>2151.7300000000005</v>
      </c>
      <c r="K13" s="26">
        <v>1560.0899999999992</v>
      </c>
      <c r="L13" s="26">
        <v>1443.4399999999996</v>
      </c>
      <c r="M13" s="26">
        <v>1766.75</v>
      </c>
      <c r="N13" s="26">
        <v>1852.4499999999989</v>
      </c>
      <c r="O13" s="26">
        <v>1820.6099999999988</v>
      </c>
      <c r="P13" s="26">
        <v>1832.4499999999966</v>
      </c>
      <c r="Q13" s="26">
        <v>2530.2399999999989</v>
      </c>
      <c r="R13" s="39">
        <v>2071.8299999999977</v>
      </c>
      <c r="S13" s="27">
        <f t="shared" si="1"/>
        <v>-0.18117253699253882</v>
      </c>
      <c r="U13" s="13"/>
      <c r="V13" s="14" t="s">
        <v>45</v>
      </c>
      <c r="W13" s="14"/>
      <c r="X13" s="216">
        <f t="shared" si="2"/>
        <v>1.2268818437365888E-3</v>
      </c>
      <c r="Y13" s="217">
        <f t="shared" si="0"/>
        <v>9.9566818884813126E-4</v>
      </c>
      <c r="Z13" s="217">
        <f t="shared" si="3"/>
        <v>6.3110228073267737E-4</v>
      </c>
      <c r="AA13" s="343">
        <f t="shared" si="4"/>
        <v>6.6318832384650625E-4</v>
      </c>
      <c r="AB13" s="343">
        <f t="shared" si="5"/>
        <v>6.1678893108823793E-4</v>
      </c>
      <c r="AC13" s="343">
        <f t="shared" si="6"/>
        <v>8.515248053546766E-4</v>
      </c>
      <c r="AD13" s="222">
        <f t="shared" si="7"/>
        <v>6.9813904798315149E-4</v>
      </c>
    </row>
    <row r="14" spans="1:30" ht="20.100000000000001" customHeight="1">
      <c r="A14" s="70"/>
      <c r="B14" s="71" t="s">
        <v>98</v>
      </c>
      <c r="C14" s="71"/>
      <c r="D14" s="110"/>
      <c r="E14" s="78">
        <f>SUM(E15:E16)</f>
        <v>515.22</v>
      </c>
      <c r="F14" s="78">
        <f t="shared" ref="F14:R14" si="9">SUM(F15:F16)</f>
        <v>24.06</v>
      </c>
      <c r="G14" s="78">
        <f t="shared" si="9"/>
        <v>502.85</v>
      </c>
      <c r="H14" s="78">
        <f t="shared" si="9"/>
        <v>1367.1299999999999</v>
      </c>
      <c r="I14" s="78">
        <f t="shared" si="9"/>
        <v>720.69999999999993</v>
      </c>
      <c r="J14" s="78">
        <f t="shared" si="9"/>
        <v>867.81999999999994</v>
      </c>
      <c r="K14" s="78">
        <f t="shared" si="9"/>
        <v>729.77</v>
      </c>
      <c r="L14" s="78">
        <f t="shared" si="9"/>
        <v>0.43000000000000005</v>
      </c>
      <c r="M14" s="78">
        <f t="shared" si="9"/>
        <v>240.89000000000001</v>
      </c>
      <c r="N14" s="78">
        <f t="shared" si="9"/>
        <v>20.009999999999998</v>
      </c>
      <c r="O14" s="78">
        <f t="shared" si="9"/>
        <v>78.61999999999999</v>
      </c>
      <c r="P14" s="78">
        <f t="shared" si="9"/>
        <v>196.26000000000002</v>
      </c>
      <c r="Q14" s="78">
        <f t="shared" si="9"/>
        <v>31.160000000000004</v>
      </c>
      <c r="R14" s="78">
        <f t="shared" si="9"/>
        <v>245.40000000000003</v>
      </c>
      <c r="S14" s="83">
        <f t="shared" si="1"/>
        <v>6.8754813863928117</v>
      </c>
      <c r="U14" s="1"/>
      <c r="X14" s="219">
        <f t="shared" si="2"/>
        <v>2.8367038402127379E-4</v>
      </c>
      <c r="Y14" s="220">
        <f t="shared" si="0"/>
        <v>4.0156560890361947E-4</v>
      </c>
      <c r="Z14" s="220">
        <f t="shared" si="3"/>
        <v>6.8171106574865073E-6</v>
      </c>
      <c r="AA14" s="344">
        <f t="shared" si="4"/>
        <v>2.8638679355167969E-5</v>
      </c>
      <c r="AB14" s="344">
        <f t="shared" si="5"/>
        <v>6.6059644528024131E-5</v>
      </c>
      <c r="AC14" s="344">
        <f t="shared" si="6"/>
        <v>1.0486559747238104E-5</v>
      </c>
      <c r="AD14" s="244">
        <f t="shared" si="7"/>
        <v>8.269178570397455E-5</v>
      </c>
    </row>
    <row r="15" spans="1:30" ht="20.100000000000001" customHeight="1">
      <c r="A15" s="16"/>
      <c r="C15" t="s">
        <v>105</v>
      </c>
      <c r="D15" s="47"/>
      <c r="E15" s="45"/>
      <c r="F15" s="26"/>
      <c r="G15" s="26"/>
      <c r="H15" s="26"/>
      <c r="I15" s="26"/>
      <c r="J15" s="26"/>
      <c r="K15" s="26"/>
      <c r="L15" s="26">
        <v>0.26</v>
      </c>
      <c r="M15" s="26">
        <v>0.06</v>
      </c>
      <c r="N15" s="26">
        <v>0.27</v>
      </c>
      <c r="O15" s="26">
        <v>13.1</v>
      </c>
      <c r="P15" s="26">
        <v>190.48000000000002</v>
      </c>
      <c r="Q15" s="26">
        <v>22.450000000000003</v>
      </c>
      <c r="R15" s="39">
        <v>0.96000000000000019</v>
      </c>
      <c r="S15" s="242">
        <f t="shared" si="1"/>
        <v>-0.95723830734966586</v>
      </c>
      <c r="U15" s="1"/>
      <c r="X15" s="216">
        <f t="shared" si="2"/>
        <v>0</v>
      </c>
      <c r="Y15" s="217">
        <f t="shared" si="0"/>
        <v>0</v>
      </c>
      <c r="Z15" s="217">
        <f t="shared" si="3"/>
        <v>9.1985001375380163E-8</v>
      </c>
      <c r="AA15" s="343">
        <f t="shared" si="4"/>
        <v>4.7718990021966476E-6</v>
      </c>
      <c r="AB15" s="343">
        <f t="shared" si="5"/>
        <v>6.4114139863945976E-5</v>
      </c>
      <c r="AC15" s="343">
        <f t="shared" si="6"/>
        <v>7.5553037973522281E-6</v>
      </c>
      <c r="AD15" s="222">
        <f t="shared" si="7"/>
        <v>3.2348864823070728E-7</v>
      </c>
    </row>
    <row r="16" spans="1:30" ht="20.100000000000001" customHeight="1" thickBot="1">
      <c r="A16" s="16"/>
      <c r="C16" t="s">
        <v>106</v>
      </c>
      <c r="D16" s="19"/>
      <c r="E16" s="45">
        <v>515.22</v>
      </c>
      <c r="F16" s="26">
        <v>24.06</v>
      </c>
      <c r="G16" s="26">
        <v>502.85</v>
      </c>
      <c r="H16" s="26">
        <v>1367.1299999999999</v>
      </c>
      <c r="I16" s="26">
        <v>720.69999999999993</v>
      </c>
      <c r="J16" s="26">
        <v>867.81999999999994</v>
      </c>
      <c r="K16" s="26">
        <v>729.77</v>
      </c>
      <c r="L16" s="26">
        <v>0.17</v>
      </c>
      <c r="M16" s="26">
        <v>240.83</v>
      </c>
      <c r="N16" s="26">
        <v>19.739999999999998</v>
      </c>
      <c r="O16" s="26">
        <v>65.52</v>
      </c>
      <c r="P16" s="26">
        <v>5.7799999999999985</v>
      </c>
      <c r="Q16" s="26">
        <v>8.7100000000000009</v>
      </c>
      <c r="R16" s="39">
        <v>244.44000000000003</v>
      </c>
      <c r="S16" s="242">
        <f t="shared" si="1"/>
        <v>27.064293915040182</v>
      </c>
      <c r="U16" s="7"/>
      <c r="V16" s="5" t="s">
        <v>48</v>
      </c>
      <c r="W16" s="5"/>
      <c r="X16" s="216">
        <f t="shared" si="2"/>
        <v>2.8367038402127379E-4</v>
      </c>
      <c r="Y16" s="217">
        <f t="shared" si="0"/>
        <v>4.0156560890361947E-4</v>
      </c>
      <c r="Z16" s="217">
        <f t="shared" si="3"/>
        <v>6.7251256561111266E-6</v>
      </c>
      <c r="AA16" s="343">
        <f t="shared" si="4"/>
        <v>2.3866780352971323E-5</v>
      </c>
      <c r="AB16" s="343">
        <f t="shared" si="5"/>
        <v>1.9455046640781581E-6</v>
      </c>
      <c r="AC16" s="343">
        <f t="shared" si="6"/>
        <v>2.9312559498858753E-6</v>
      </c>
      <c r="AD16" s="222">
        <f t="shared" si="7"/>
        <v>8.2368297055743835E-5</v>
      </c>
    </row>
    <row r="17" spans="1:49" ht="20.100000000000001" customHeight="1" thickBot="1">
      <c r="A17" s="232" t="s">
        <v>27</v>
      </c>
      <c r="B17" s="233"/>
      <c r="C17" s="234"/>
      <c r="D17" s="234"/>
      <c r="E17" s="235">
        <f>E7+E12</f>
        <v>1816262.9199999997</v>
      </c>
      <c r="F17" s="236">
        <f t="shared" ref="F17:N17" si="10">F7+F12</f>
        <v>1636088.4300000002</v>
      </c>
      <c r="G17" s="236">
        <f t="shared" si="10"/>
        <v>1296144.5699999996</v>
      </c>
      <c r="H17" s="236">
        <f t="shared" si="10"/>
        <v>1599529.94</v>
      </c>
      <c r="I17" s="236">
        <f t="shared" si="10"/>
        <v>2330198.4200000004</v>
      </c>
      <c r="J17" s="236">
        <f t="shared" si="10"/>
        <v>2161091.4400000004</v>
      </c>
      <c r="K17" s="236">
        <f t="shared" si="10"/>
        <v>1804450.2999999998</v>
      </c>
      <c r="L17" s="236">
        <f t="shared" si="10"/>
        <v>2155820.89</v>
      </c>
      <c r="M17" s="236">
        <f t="shared" si="10"/>
        <v>2021029.99</v>
      </c>
      <c r="N17" s="236">
        <f t="shared" si="10"/>
        <v>2935261.1400000006</v>
      </c>
      <c r="O17" s="236">
        <f t="shared" ref="O17" si="11">O7+O12</f>
        <v>2745238.32</v>
      </c>
      <c r="P17" s="236">
        <v>2970951.4999999991</v>
      </c>
      <c r="Q17" s="236">
        <v>2971422.54</v>
      </c>
      <c r="R17" s="238">
        <v>2967646.6399999992</v>
      </c>
      <c r="S17" s="237">
        <f t="shared" si="1"/>
        <v>-1.2707381562774434E-3</v>
      </c>
      <c r="T17" s="2"/>
      <c r="U17" s="4" t="s">
        <v>27</v>
      </c>
      <c r="V17" s="6"/>
      <c r="W17" s="6"/>
      <c r="X17" s="321">
        <f>X7+X12</f>
        <v>1</v>
      </c>
      <c r="Y17" s="259">
        <f t="shared" ref="Y17:AD17" si="12">Y7+Y12</f>
        <v>1</v>
      </c>
      <c r="Z17" s="259">
        <f t="shared" si="12"/>
        <v>1</v>
      </c>
      <c r="AA17" s="259">
        <f t="shared" si="12"/>
        <v>1</v>
      </c>
      <c r="AB17" s="259">
        <f t="shared" si="12"/>
        <v>1</v>
      </c>
      <c r="AC17" s="259">
        <f t="shared" si="12"/>
        <v>0.99999999999999989</v>
      </c>
      <c r="AD17" s="237">
        <f t="shared" si="12"/>
        <v>1</v>
      </c>
    </row>
    <row r="18" spans="1:49" ht="20.100000000000001" customHeight="1">
      <c r="A18" s="16"/>
      <c r="B18" t="s">
        <v>97</v>
      </c>
      <c r="E18" s="25">
        <f>E8+E13</f>
        <v>540725.51000000013</v>
      </c>
      <c r="F18" s="23">
        <f t="shared" ref="F18:R18" si="13">F8+F13</f>
        <v>449611.35</v>
      </c>
      <c r="G18" s="23">
        <f t="shared" si="13"/>
        <v>376179.32999999984</v>
      </c>
      <c r="H18" s="23">
        <f t="shared" si="13"/>
        <v>382288.73</v>
      </c>
      <c r="I18" s="23">
        <f t="shared" si="13"/>
        <v>475432.12000000017</v>
      </c>
      <c r="J18" s="23">
        <f t="shared" si="13"/>
        <v>468750.82000000018</v>
      </c>
      <c r="K18" s="23">
        <f t="shared" ref="K18:L18" si="14">K8+K13</f>
        <v>447436.7300000001</v>
      </c>
      <c r="L18" s="23">
        <f t="shared" si="14"/>
        <v>520648.8899999999</v>
      </c>
      <c r="M18" s="23">
        <f t="shared" ref="M18:Q18" si="15">M8+M13</f>
        <v>488846.59000000014</v>
      </c>
      <c r="N18" s="23">
        <f>N8+N13</f>
        <v>540650.17000000039</v>
      </c>
      <c r="O18" s="23">
        <f>O8+O13</f>
        <v>552013.99000000011</v>
      </c>
      <c r="P18" s="23">
        <f>P8+P13</f>
        <v>671698.26</v>
      </c>
      <c r="Q18" s="23">
        <f t="shared" si="15"/>
        <v>633739.99999999988</v>
      </c>
      <c r="R18" s="45">
        <f t="shared" si="13"/>
        <v>637978.65999999945</v>
      </c>
      <c r="S18" s="27">
        <f t="shared" si="1"/>
        <v>6.688326443020115E-3</v>
      </c>
      <c r="U18" s="1"/>
      <c r="V18" t="s">
        <v>45</v>
      </c>
      <c r="X18" s="223">
        <f>E18/E17</f>
        <v>0.29771323526221644</v>
      </c>
      <c r="Y18" s="224">
        <f>J18/J17</f>
        <v>0.21690466739343528</v>
      </c>
      <c r="Z18" s="224">
        <f>N18/$N$17</f>
        <v>0.18419150604092427</v>
      </c>
      <c r="AA18" s="224">
        <f>O18/$O$17</f>
        <v>0.20108053496790768</v>
      </c>
      <c r="AB18" s="224">
        <f t="shared" si="5"/>
        <v>0.2260885982150837</v>
      </c>
      <c r="AC18" s="224">
        <f>Q18/Q17</f>
        <v>0.21327831752935408</v>
      </c>
      <c r="AD18" s="228">
        <f>R18/R17</f>
        <v>0.21497797325358103</v>
      </c>
    </row>
    <row r="19" spans="1:49" ht="20.100000000000001" customHeight="1">
      <c r="A19" s="70"/>
      <c r="B19" s="71" t="s">
        <v>98</v>
      </c>
      <c r="C19" s="71"/>
      <c r="D19" s="110"/>
      <c r="E19" s="112">
        <f>E9+E14</f>
        <v>1275537.4099999995</v>
      </c>
      <c r="F19" s="78">
        <f t="shared" ref="F19:R19" si="16">F9+F14</f>
        <v>1186477.0800000003</v>
      </c>
      <c r="G19" s="78">
        <f t="shared" si="16"/>
        <v>919965.23999999987</v>
      </c>
      <c r="H19" s="78">
        <f t="shared" si="16"/>
        <v>1217241.21</v>
      </c>
      <c r="I19" s="78">
        <f t="shared" si="16"/>
        <v>1854766.3000000003</v>
      </c>
      <c r="J19" s="78">
        <f t="shared" si="16"/>
        <v>1692340.6200000003</v>
      </c>
      <c r="K19" s="78">
        <f t="shared" ref="K19:L19" si="17">K9+K14</f>
        <v>1357013.5699999996</v>
      </c>
      <c r="L19" s="78">
        <f t="shared" si="17"/>
        <v>1635172</v>
      </c>
      <c r="M19" s="78">
        <f t="shared" ref="M19:Q19" si="18">M9+M14</f>
        <v>1532183.4</v>
      </c>
      <c r="N19" s="78">
        <f t="shared" si="18"/>
        <v>2394610.9700000002</v>
      </c>
      <c r="O19" s="78">
        <f t="shared" ref="O19:P19" si="19">O9+O14</f>
        <v>2193224.3299999996</v>
      </c>
      <c r="P19" s="78">
        <f t="shared" si="19"/>
        <v>2299253.2399999993</v>
      </c>
      <c r="Q19" s="78">
        <f t="shared" si="18"/>
        <v>2337682.54</v>
      </c>
      <c r="R19" s="111">
        <f t="shared" si="16"/>
        <v>2329667.98</v>
      </c>
      <c r="S19" s="83">
        <f t="shared" si="1"/>
        <v>-3.4284210378711455E-3</v>
      </c>
      <c r="U19" s="1"/>
      <c r="X19" s="226">
        <f>E19/E17</f>
        <v>0.70228676473778351</v>
      </c>
      <c r="Y19" s="220">
        <f>J19/J17</f>
        <v>0.78309533260656472</v>
      </c>
      <c r="Z19" s="220">
        <f t="shared" ref="Z19:Z21" si="20">N19/$N$17</f>
        <v>0.81580849395907573</v>
      </c>
      <c r="AA19" s="220">
        <f t="shared" ref="AA19:AA21" si="21">O19/$O$17</f>
        <v>0.79891946503209232</v>
      </c>
      <c r="AB19" s="220">
        <f t="shared" si="5"/>
        <v>0.77391140178491635</v>
      </c>
      <c r="AC19" s="220">
        <f t="shared" ref="AC19:AC21" si="22">Q19/$Q$17</f>
        <v>0.78672168247064589</v>
      </c>
      <c r="AD19" s="301">
        <f>R19/R17</f>
        <v>0.78502202674641908</v>
      </c>
    </row>
    <row r="20" spans="1:49" ht="20.100000000000001" customHeight="1">
      <c r="A20" s="16"/>
      <c r="C20" t="s">
        <v>105</v>
      </c>
      <c r="E20" s="25">
        <f>E10+E15</f>
        <v>0</v>
      </c>
      <c r="F20" s="26">
        <f t="shared" ref="F20:R20" si="23">F10+F15</f>
        <v>0</v>
      </c>
      <c r="G20" s="26">
        <f t="shared" si="23"/>
        <v>0</v>
      </c>
      <c r="H20" s="26">
        <f t="shared" si="23"/>
        <v>0</v>
      </c>
      <c r="I20" s="26">
        <f t="shared" si="23"/>
        <v>0</v>
      </c>
      <c r="J20" s="26">
        <f t="shared" si="23"/>
        <v>0</v>
      </c>
      <c r="K20" s="26">
        <f t="shared" ref="K20:L20" si="24">K10+K15</f>
        <v>0</v>
      </c>
      <c r="L20" s="26">
        <f t="shared" si="24"/>
        <v>161985.40999999997</v>
      </c>
      <c r="M20" s="26">
        <f t="shared" ref="M20:Q20" si="25">M10+M15</f>
        <v>134104.24</v>
      </c>
      <c r="N20" s="26">
        <f t="shared" si="25"/>
        <v>145783.11999999994</v>
      </c>
      <c r="O20" s="26">
        <f t="shared" ref="O20:P20" si="26">O10+O15</f>
        <v>86143.440000000017</v>
      </c>
      <c r="P20" s="26">
        <f t="shared" si="26"/>
        <v>56480.68</v>
      </c>
      <c r="Q20" s="26">
        <f t="shared" si="25"/>
        <v>77680.869999999981</v>
      </c>
      <c r="R20" s="45">
        <f t="shared" si="23"/>
        <v>63422.409999999989</v>
      </c>
      <c r="S20" s="27">
        <f t="shared" si="1"/>
        <v>-0.18355175476278773</v>
      </c>
      <c r="U20" s="1"/>
      <c r="X20" s="223">
        <f>E20/E17</f>
        <v>0</v>
      </c>
      <c r="Y20" s="217">
        <f>J20/J17</f>
        <v>0</v>
      </c>
      <c r="Z20" s="217">
        <f t="shared" si="20"/>
        <v>4.9666149976693351E-2</v>
      </c>
      <c r="AA20" s="217">
        <f t="shared" si="21"/>
        <v>3.1379221021510445E-2</v>
      </c>
      <c r="AB20" s="217">
        <f t="shared" si="5"/>
        <v>1.9010973420468161E-2</v>
      </c>
      <c r="AC20" s="217">
        <f t="shared" si="22"/>
        <v>2.6142653545328489E-2</v>
      </c>
      <c r="AD20" s="228">
        <f>R20/R17</f>
        <v>2.1371280915035089E-2</v>
      </c>
    </row>
    <row r="21" spans="1:49" ht="20.100000000000001" customHeight="1" thickBot="1">
      <c r="A21" s="34"/>
      <c r="B21" s="15"/>
      <c r="C21" s="15" t="s">
        <v>106</v>
      </c>
      <c r="D21" s="15"/>
      <c r="E21" s="29">
        <f>E11+E16</f>
        <v>1275537.4099999995</v>
      </c>
      <c r="F21" s="30">
        <f t="shared" ref="F21:R21" si="27">F11+F16</f>
        <v>1186477.0800000003</v>
      </c>
      <c r="G21" s="30">
        <f t="shared" si="27"/>
        <v>919965.23999999987</v>
      </c>
      <c r="H21" s="30">
        <f t="shared" si="27"/>
        <v>1217241.21</v>
      </c>
      <c r="I21" s="30">
        <f t="shared" si="27"/>
        <v>1854766.3000000003</v>
      </c>
      <c r="J21" s="30">
        <f t="shared" si="27"/>
        <v>1692340.6200000003</v>
      </c>
      <c r="K21" s="30">
        <f t="shared" ref="K21:L21" si="28">K11+K16</f>
        <v>1357013.5699999996</v>
      </c>
      <c r="L21" s="30">
        <f t="shared" si="28"/>
        <v>1473186.59</v>
      </c>
      <c r="M21" s="30">
        <f t="shared" ref="M21:Q21" si="29">M11+M16</f>
        <v>1398079.1600000001</v>
      </c>
      <c r="N21" s="30">
        <f t="shared" si="29"/>
        <v>2248827.8500000006</v>
      </c>
      <c r="O21" s="30">
        <f t="shared" ref="O21:P21" si="30">O11+O16</f>
        <v>2107080.8899999997</v>
      </c>
      <c r="P21" s="30">
        <f t="shared" si="30"/>
        <v>2242772.5599999991</v>
      </c>
      <c r="Q21" s="30">
        <f t="shared" si="29"/>
        <v>2260001.67</v>
      </c>
      <c r="R21" s="98">
        <f t="shared" si="27"/>
        <v>2266245.5699999998</v>
      </c>
      <c r="S21" s="31">
        <f t="shared" si="1"/>
        <v>2.7627855690920385E-3</v>
      </c>
      <c r="U21" s="7"/>
      <c r="V21" s="5" t="s">
        <v>48</v>
      </c>
      <c r="W21" s="5"/>
      <c r="X21" s="229">
        <f>E21/E17</f>
        <v>0.70228676473778351</v>
      </c>
      <c r="Y21" s="230">
        <f>J21/J17</f>
        <v>0.78309533260656472</v>
      </c>
      <c r="Z21" s="230">
        <f t="shared" si="20"/>
        <v>0.76614234398238246</v>
      </c>
      <c r="AA21" s="230">
        <f t="shared" si="21"/>
        <v>0.76754024401058185</v>
      </c>
      <c r="AB21" s="230">
        <f t="shared" si="5"/>
        <v>0.75490042836444815</v>
      </c>
      <c r="AC21" s="230">
        <f t="shared" si="22"/>
        <v>0.76057902892531737</v>
      </c>
      <c r="AD21" s="231">
        <f>R21/R17</f>
        <v>0.76365074583138393</v>
      </c>
    </row>
    <row r="22" spans="1:49" ht="6.75" customHeight="1">
      <c r="S22" s="33"/>
      <c r="AR22" s="9"/>
      <c r="AS22" s="9"/>
      <c r="AT22" s="9"/>
      <c r="AU22" s="9"/>
      <c r="AV22" s="9"/>
      <c r="AW22" s="9"/>
    </row>
    <row r="23" spans="1:49" ht="15.75" thickBot="1"/>
    <row r="24" spans="1:49">
      <c r="A24" s="481" t="s">
        <v>29</v>
      </c>
      <c r="B24" s="462"/>
      <c r="C24" s="462"/>
      <c r="D24" s="462"/>
      <c r="E24" s="495">
        <v>1000</v>
      </c>
      <c r="F24" s="496"/>
      <c r="G24" s="496"/>
      <c r="H24" s="496"/>
      <c r="I24" s="496"/>
      <c r="J24" s="496"/>
      <c r="K24" s="496"/>
      <c r="L24" s="496"/>
      <c r="M24" s="496"/>
      <c r="N24" s="496"/>
      <c r="O24" s="496"/>
      <c r="P24" s="496"/>
      <c r="Q24" s="496"/>
      <c r="R24" s="497"/>
      <c r="S24" s="492" t="s">
        <v>173</v>
      </c>
      <c r="X24" s="502" t="s">
        <v>116</v>
      </c>
      <c r="Y24" s="496"/>
      <c r="Z24" s="496"/>
      <c r="AA24" s="503"/>
      <c r="AB24" s="503"/>
      <c r="AC24" s="503"/>
      <c r="AD24" s="504"/>
    </row>
    <row r="25" spans="1:49" ht="15.75" customHeight="1">
      <c r="A25" s="490"/>
      <c r="B25" s="463"/>
      <c r="C25" s="463"/>
      <c r="D25" s="463"/>
      <c r="E25" s="498" t="str">
        <f>E5</f>
        <v>jan - dez</v>
      </c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500"/>
      <c r="S25" s="493"/>
      <c r="X25" s="505" t="s">
        <v>67</v>
      </c>
      <c r="Y25" s="499"/>
      <c r="Z25" s="499"/>
      <c r="AA25" s="506"/>
      <c r="AB25" s="506"/>
      <c r="AC25" s="506"/>
      <c r="AD25" s="507"/>
    </row>
    <row r="26" spans="1:49" ht="21.75" customHeight="1" thickBot="1">
      <c r="A26" s="482"/>
      <c r="B26" s="491"/>
      <c r="C26" s="491"/>
      <c r="D26" s="491"/>
      <c r="E26" s="35">
        <v>2010</v>
      </c>
      <c r="F26" s="36">
        <v>2011</v>
      </c>
      <c r="G26" s="36">
        <v>2012</v>
      </c>
      <c r="H26" s="36">
        <v>2013</v>
      </c>
      <c r="I26" s="37">
        <v>2014</v>
      </c>
      <c r="J26" s="37">
        <v>2015</v>
      </c>
      <c r="K26" s="37">
        <v>2016</v>
      </c>
      <c r="L26" s="37">
        <v>2017</v>
      </c>
      <c r="M26" s="37">
        <v>2018</v>
      </c>
      <c r="N26" s="37">
        <v>2019</v>
      </c>
      <c r="O26" s="37">
        <v>2020</v>
      </c>
      <c r="P26" s="37">
        <v>2021</v>
      </c>
      <c r="Q26" s="37">
        <v>2022</v>
      </c>
      <c r="R26" s="38">
        <v>2023</v>
      </c>
      <c r="S26" s="494"/>
      <c r="X26" s="51">
        <v>2010</v>
      </c>
      <c r="Y26" s="36">
        <v>2015</v>
      </c>
      <c r="Z26" s="36">
        <v>2019</v>
      </c>
      <c r="AA26" s="179">
        <v>2020</v>
      </c>
      <c r="AB26" s="179">
        <v>2021</v>
      </c>
      <c r="AC26" s="179">
        <v>2022</v>
      </c>
      <c r="AD26" s="210">
        <v>2023</v>
      </c>
    </row>
    <row r="27" spans="1:49" ht="20.100000000000001" customHeight="1" thickBot="1">
      <c r="A27" s="42" t="s">
        <v>44</v>
      </c>
      <c r="B27" s="43"/>
      <c r="C27" s="43"/>
      <c r="D27" s="46"/>
      <c r="E27" s="44">
        <v>88593.929000000004</v>
      </c>
      <c r="F27" s="138">
        <v>80744.22</v>
      </c>
      <c r="G27" s="138">
        <v>85348.563000000009</v>
      </c>
      <c r="H27" s="138">
        <v>121368.78599999999</v>
      </c>
      <c r="I27" s="138">
        <v>124143.97099999999</v>
      </c>
      <c r="J27" s="138">
        <v>115571.70699999999</v>
      </c>
      <c r="K27" s="138">
        <v>109068.98599999998</v>
      </c>
      <c r="L27" s="138">
        <v>136178.72600000002</v>
      </c>
      <c r="M27" s="138">
        <v>156781.87200000003</v>
      </c>
      <c r="N27" s="138">
        <v>167744.46299999999</v>
      </c>
      <c r="O27" s="138">
        <v>164346.62300000002</v>
      </c>
      <c r="P27" s="138">
        <v>170462.87699999998</v>
      </c>
      <c r="Q27" s="138">
        <v>202578.51500000001</v>
      </c>
      <c r="R27" s="159">
        <v>196685.94599999997</v>
      </c>
      <c r="S27" s="28">
        <f t="shared" ref="S27:S41" si="31">(R27-Q27)/Q27</f>
        <v>-2.9087827995975025E-2</v>
      </c>
      <c r="X27" s="213">
        <f>E27/$E$37</f>
        <v>0.98994969068377303</v>
      </c>
      <c r="Y27" s="214">
        <f t="shared" ref="Y27:Y36" si="32">J27/$J$37</f>
        <v>0.98986593360284314</v>
      </c>
      <c r="Z27" s="214">
        <f>N27/$N$37</f>
        <v>0.99134868282909316</v>
      </c>
      <c r="AA27" s="214">
        <f>O27/$O$37</f>
        <v>0.98852309227468338</v>
      </c>
      <c r="AB27" s="214">
        <f>P27/$P$37</f>
        <v>0.98609812538135388</v>
      </c>
      <c r="AC27" s="342">
        <f>Q27/$Q$37</f>
        <v>0.9865339899074077</v>
      </c>
      <c r="AD27" s="215">
        <f t="shared" ref="AD27:AD36" si="33">R27/$R$37</f>
        <v>0.98650280461671769</v>
      </c>
    </row>
    <row r="28" spans="1:49" ht="20.100000000000001" customHeight="1">
      <c r="A28" s="16"/>
      <c r="B28" t="s">
        <v>97</v>
      </c>
      <c r="D28" s="47"/>
      <c r="E28" s="45">
        <v>49891.159999999996</v>
      </c>
      <c r="F28" s="26">
        <v>42657.984000000004</v>
      </c>
      <c r="G28" s="26">
        <v>45021.429999999993</v>
      </c>
      <c r="H28" s="26">
        <v>49729.014000000003</v>
      </c>
      <c r="I28" s="26">
        <v>53461.16599999999</v>
      </c>
      <c r="J28" s="26">
        <v>51160.035000000011</v>
      </c>
      <c r="K28" s="26">
        <v>51501.981999999982</v>
      </c>
      <c r="L28" s="26">
        <v>60063.504000000023</v>
      </c>
      <c r="M28" s="26">
        <v>65957.434000000037</v>
      </c>
      <c r="N28" s="26">
        <v>64933.57699999999</v>
      </c>
      <c r="O28" s="26">
        <v>61252.729000000014</v>
      </c>
      <c r="P28" s="26">
        <v>76090.815999999977</v>
      </c>
      <c r="Q28" s="26">
        <v>89009.027999999977</v>
      </c>
      <c r="R28" s="39">
        <v>92238.735000000001</v>
      </c>
      <c r="S28" s="27">
        <f t="shared" si="31"/>
        <v>3.6285161995028466E-2</v>
      </c>
      <c r="X28" s="216">
        <f t="shared" ref="X28:X36" si="34">E28/$E$37</f>
        <v>0.5574844570879639</v>
      </c>
      <c r="Y28" s="217">
        <f t="shared" si="32"/>
        <v>0.43818316024724929</v>
      </c>
      <c r="Z28" s="217">
        <f t="shared" ref="Z28:Z36" si="35">N28/$N$37</f>
        <v>0.38374927481410515</v>
      </c>
      <c r="AA28" s="217">
        <f t="shared" ref="AA28:AA36" si="36">O28/$O$37</f>
        <v>0.36842702317858506</v>
      </c>
      <c r="AB28" s="217">
        <f t="shared" ref="AB28:AB41" si="37">P28/$P$37</f>
        <v>0.44017214971877727</v>
      </c>
      <c r="AC28" s="343">
        <f t="shared" ref="AC28:AC36" si="38">Q28/$Q$37</f>
        <v>0.43346369446246624</v>
      </c>
      <c r="AD28" s="222">
        <f t="shared" si="33"/>
        <v>0.46263483803666483</v>
      </c>
    </row>
    <row r="29" spans="1:49" ht="20.100000000000001" customHeight="1">
      <c r="A29" s="70"/>
      <c r="B29" s="71" t="s">
        <v>98</v>
      </c>
      <c r="C29" s="71"/>
      <c r="D29" s="110"/>
      <c r="E29" s="111">
        <f>SUM(E30:E31)</f>
        <v>38702.769</v>
      </c>
      <c r="F29" s="111">
        <f t="shared" ref="F29:R29" si="39">SUM(F30:F31)</f>
        <v>38086.235999999997</v>
      </c>
      <c r="G29" s="111">
        <f t="shared" si="39"/>
        <v>40327.133000000016</v>
      </c>
      <c r="H29" s="111">
        <f t="shared" si="39"/>
        <v>71639.771999999983</v>
      </c>
      <c r="I29" s="111">
        <f t="shared" si="39"/>
        <v>70682.805000000008</v>
      </c>
      <c r="J29" s="111">
        <f t="shared" si="39"/>
        <v>64411.671999999991</v>
      </c>
      <c r="K29" s="111">
        <f t="shared" si="39"/>
        <v>57567.003999999994</v>
      </c>
      <c r="L29" s="111">
        <f t="shared" si="39"/>
        <v>76115.221999999994</v>
      </c>
      <c r="M29" s="111">
        <f t="shared" si="39"/>
        <v>90824.438000000009</v>
      </c>
      <c r="N29" s="111">
        <f t="shared" si="39"/>
        <v>102810.88600000001</v>
      </c>
      <c r="O29" s="111">
        <f t="shared" si="39"/>
        <v>103093.894</v>
      </c>
      <c r="P29" s="111">
        <f t="shared" si="39"/>
        <v>94372.061000000016</v>
      </c>
      <c r="Q29" s="111">
        <f t="shared" si="39"/>
        <v>113569.48700000002</v>
      </c>
      <c r="R29" s="111">
        <f t="shared" si="39"/>
        <v>104447.21099999998</v>
      </c>
      <c r="S29" s="83">
        <f t="shared" si="31"/>
        <v>-8.0323300218834659E-2</v>
      </c>
      <c r="X29" s="219">
        <f t="shared" si="34"/>
        <v>0.43246523359580902</v>
      </c>
      <c r="Y29" s="220">
        <f t="shared" si="32"/>
        <v>0.5516827733555939</v>
      </c>
      <c r="Z29" s="220">
        <f t="shared" si="35"/>
        <v>0.60759940801498813</v>
      </c>
      <c r="AA29" s="220">
        <f t="shared" si="36"/>
        <v>0.62009606909609827</v>
      </c>
      <c r="AB29" s="220">
        <f t="shared" si="37"/>
        <v>0.54592597566257672</v>
      </c>
      <c r="AC29" s="344">
        <f t="shared" si="38"/>
        <v>0.55307029544494135</v>
      </c>
      <c r="AD29" s="244">
        <f t="shared" si="33"/>
        <v>0.52386796658005286</v>
      </c>
    </row>
    <row r="30" spans="1:49" ht="20.100000000000001" customHeight="1">
      <c r="A30" s="16"/>
      <c r="C30" t="s">
        <v>105</v>
      </c>
      <c r="D30" s="47"/>
      <c r="E30" s="239"/>
      <c r="F30" s="240"/>
      <c r="G30" s="240"/>
      <c r="H30" s="240"/>
      <c r="I30" s="240"/>
      <c r="J30" s="240"/>
      <c r="K30" s="240"/>
      <c r="L30" s="240">
        <v>6218.1859999999997</v>
      </c>
      <c r="M30" s="240">
        <v>6823.8489999999993</v>
      </c>
      <c r="N30" s="240">
        <v>5306.2879999999996</v>
      </c>
      <c r="O30" s="240">
        <v>4269.4480000000003</v>
      </c>
      <c r="P30" s="240">
        <v>2620.9760000000001</v>
      </c>
      <c r="Q30" s="240">
        <v>4316.4439999999986</v>
      </c>
      <c r="R30" s="241">
        <v>2828.0509999999995</v>
      </c>
      <c r="S30" s="242">
        <f t="shared" si="31"/>
        <v>-0.34481925399704005</v>
      </c>
      <c r="X30" s="216">
        <f t="shared" si="34"/>
        <v>0</v>
      </c>
      <c r="Y30" s="217">
        <f t="shared" si="32"/>
        <v>0</v>
      </c>
      <c r="Z30" s="217">
        <f t="shared" si="35"/>
        <v>3.1359494825840085E-2</v>
      </c>
      <c r="AA30" s="217">
        <f t="shared" si="36"/>
        <v>2.5680162221927507E-2</v>
      </c>
      <c r="AB30" s="217">
        <f t="shared" si="37"/>
        <v>1.5161890763286365E-2</v>
      </c>
      <c r="AC30" s="343">
        <f t="shared" si="38"/>
        <v>2.1020584149962242E-2</v>
      </c>
      <c r="AD30" s="222">
        <f t="shared" si="33"/>
        <v>1.418444123658491E-2</v>
      </c>
    </row>
    <row r="31" spans="1:49" ht="20.100000000000001" customHeight="1" thickBot="1">
      <c r="A31" s="16"/>
      <c r="C31" t="s">
        <v>106</v>
      </c>
      <c r="D31" s="47"/>
      <c r="E31" s="239">
        <v>38702.769</v>
      </c>
      <c r="F31" s="240">
        <v>38086.235999999997</v>
      </c>
      <c r="G31" s="240">
        <v>40327.133000000016</v>
      </c>
      <c r="H31" s="240">
        <v>71639.771999999983</v>
      </c>
      <c r="I31" s="240">
        <v>70682.805000000008</v>
      </c>
      <c r="J31" s="240">
        <v>64411.671999999991</v>
      </c>
      <c r="K31" s="240">
        <v>57567.003999999994</v>
      </c>
      <c r="L31" s="240">
        <v>69897.035999999993</v>
      </c>
      <c r="M31" s="240">
        <v>84000.589000000007</v>
      </c>
      <c r="N31" s="240">
        <v>97504.598000000013</v>
      </c>
      <c r="O31" s="240">
        <v>98824.445999999996</v>
      </c>
      <c r="P31" s="240">
        <v>91751.085000000021</v>
      </c>
      <c r="Q31" s="240">
        <v>109253.04300000002</v>
      </c>
      <c r="R31" s="241">
        <v>101619.15999999997</v>
      </c>
      <c r="S31" s="242">
        <f t="shared" si="31"/>
        <v>-6.9873413045346888E-2</v>
      </c>
      <c r="X31" s="216">
        <f t="shared" si="34"/>
        <v>0.43246523359580902</v>
      </c>
      <c r="Y31" s="217">
        <f t="shared" si="32"/>
        <v>0.5516827733555939</v>
      </c>
      <c r="Z31" s="217">
        <f t="shared" si="35"/>
        <v>0.57623991318914802</v>
      </c>
      <c r="AA31" s="217">
        <f t="shared" si="36"/>
        <v>0.59441590687417079</v>
      </c>
      <c r="AB31" s="217">
        <f t="shared" si="37"/>
        <v>0.53076408489929039</v>
      </c>
      <c r="AC31" s="343">
        <f t="shared" si="38"/>
        <v>0.53204971129497902</v>
      </c>
      <c r="AD31" s="222">
        <f t="shared" si="33"/>
        <v>0.50968352534346795</v>
      </c>
    </row>
    <row r="32" spans="1:49" ht="20.100000000000001" customHeight="1" thickBot="1">
      <c r="A32" s="42" t="s">
        <v>49</v>
      </c>
      <c r="B32" s="43"/>
      <c r="C32" s="43"/>
      <c r="D32" s="46"/>
      <c r="E32" s="44">
        <v>899.43600000000004</v>
      </c>
      <c r="F32" s="138">
        <v>1170.3490000000004</v>
      </c>
      <c r="G32" s="138">
        <v>1022.737</v>
      </c>
      <c r="H32" s="138">
        <v>1030.2149999999999</v>
      </c>
      <c r="I32" s="138">
        <v>1010.02</v>
      </c>
      <c r="J32" s="138">
        <v>1183.2019999999998</v>
      </c>
      <c r="K32" s="138">
        <v>1121.5500000000004</v>
      </c>
      <c r="L32" s="138">
        <v>1027.2000000000003</v>
      </c>
      <c r="M32" s="138">
        <v>1322.5199999999991</v>
      </c>
      <c r="N32" s="138">
        <v>1463.8749999999998</v>
      </c>
      <c r="O32" s="138">
        <v>1908.0899999999992</v>
      </c>
      <c r="P32" s="138">
        <v>2403.1620000000016</v>
      </c>
      <c r="Q32" s="138">
        <v>2765.1600000000008</v>
      </c>
      <c r="R32" s="159">
        <v>2691.0299999999993</v>
      </c>
      <c r="S32" s="28">
        <f t="shared" si="31"/>
        <v>-2.68085752723175E-2</v>
      </c>
      <c r="X32" s="213">
        <f t="shared" si="34"/>
        <v>1.0050309316226963E-2</v>
      </c>
      <c r="Y32" s="214">
        <f t="shared" si="32"/>
        <v>1.0134066397156798E-2</v>
      </c>
      <c r="Z32" s="214">
        <f t="shared" si="35"/>
        <v>8.6513171709067891E-3</v>
      </c>
      <c r="AA32" s="214">
        <f t="shared" si="36"/>
        <v>1.1476907725316629E-2</v>
      </c>
      <c r="AB32" s="214">
        <f t="shared" si="37"/>
        <v>1.3901874618646188E-2</v>
      </c>
      <c r="AC32" s="342">
        <f t="shared" si="38"/>
        <v>1.3466010092592335E-2</v>
      </c>
      <c r="AD32" s="215">
        <f t="shared" si="33"/>
        <v>1.3497195383282369E-2</v>
      </c>
    </row>
    <row r="33" spans="1:30" ht="20.100000000000001" customHeight="1">
      <c r="A33" s="16"/>
      <c r="B33" t="s">
        <v>97</v>
      </c>
      <c r="D33" s="47"/>
      <c r="E33" s="45">
        <v>861.45100000000002</v>
      </c>
      <c r="F33" s="26">
        <v>1165.0210000000004</v>
      </c>
      <c r="G33" s="26">
        <v>973.31599999999992</v>
      </c>
      <c r="H33" s="26">
        <v>952.61500000000001</v>
      </c>
      <c r="I33" s="26">
        <v>939.80799999999999</v>
      </c>
      <c r="J33" s="26">
        <v>1063.0729999999999</v>
      </c>
      <c r="K33" s="26">
        <v>1078.5340000000003</v>
      </c>
      <c r="L33" s="26">
        <v>1021.5720000000002</v>
      </c>
      <c r="M33" s="26">
        <v>1290.7099999999991</v>
      </c>
      <c r="N33" s="26">
        <v>1436.1119999999999</v>
      </c>
      <c r="O33" s="26">
        <v>1843.9399999999991</v>
      </c>
      <c r="P33" s="26">
        <v>2376.9030000000016</v>
      </c>
      <c r="Q33" s="26">
        <v>2730.2010000000009</v>
      </c>
      <c r="R33" s="39">
        <v>2660.8159999999993</v>
      </c>
      <c r="S33" s="27">
        <f t="shared" si="31"/>
        <v>-2.541387978394322E-2</v>
      </c>
      <c r="X33" s="216">
        <f t="shared" si="34"/>
        <v>9.6258644425762738E-3</v>
      </c>
      <c r="Y33" s="217">
        <f t="shared" si="32"/>
        <v>9.1051674752279568E-3</v>
      </c>
      <c r="Z33" s="217">
        <f t="shared" si="35"/>
        <v>8.4872413320435779E-3</v>
      </c>
      <c r="AA33" s="217">
        <f t="shared" si="36"/>
        <v>1.1091054002180372E-2</v>
      </c>
      <c r="AB33" s="217">
        <f t="shared" si="37"/>
        <v>1.3749970866168816E-2</v>
      </c>
      <c r="AC33" s="343">
        <f t="shared" si="38"/>
        <v>1.3295763796961365E-2</v>
      </c>
      <c r="AD33" s="218">
        <f t="shared" si="33"/>
        <v>1.3345653311543856E-2</v>
      </c>
    </row>
    <row r="34" spans="1:30" ht="20.100000000000001" customHeight="1">
      <c r="A34" s="70"/>
      <c r="B34" s="71" t="s">
        <v>98</v>
      </c>
      <c r="C34" s="71"/>
      <c r="D34" s="110"/>
      <c r="E34" s="111">
        <f>SUM(E35:E36)</f>
        <v>37.984999999999999</v>
      </c>
      <c r="F34" s="111">
        <f t="shared" ref="F34:R34" si="40">SUM(F35:F36)</f>
        <v>5.3280000000000003</v>
      </c>
      <c r="G34" s="111">
        <f t="shared" si="40"/>
        <v>49.420999999999999</v>
      </c>
      <c r="H34" s="111">
        <f t="shared" si="40"/>
        <v>77.599999999999994</v>
      </c>
      <c r="I34" s="111">
        <f t="shared" si="40"/>
        <v>70.212000000000003</v>
      </c>
      <c r="J34" s="111">
        <f t="shared" si="40"/>
        <v>120.12899999999999</v>
      </c>
      <c r="K34" s="111">
        <f t="shared" si="40"/>
        <v>43.015999999999998</v>
      </c>
      <c r="L34" s="111">
        <f t="shared" si="40"/>
        <v>5.6279999999999992</v>
      </c>
      <c r="M34" s="111">
        <f t="shared" si="40"/>
        <v>31.810000000000006</v>
      </c>
      <c r="N34" s="111">
        <f t="shared" si="40"/>
        <v>27.762999999999998</v>
      </c>
      <c r="O34" s="111">
        <f t="shared" si="40"/>
        <v>64.150000000000006</v>
      </c>
      <c r="P34" s="111">
        <f t="shared" si="40"/>
        <v>26.259</v>
      </c>
      <c r="Q34" s="111">
        <f t="shared" si="40"/>
        <v>34.959000000000003</v>
      </c>
      <c r="R34" s="111">
        <f t="shared" si="40"/>
        <v>30.214000000000002</v>
      </c>
      <c r="S34" s="83">
        <f t="shared" si="31"/>
        <v>-0.13573042707171259</v>
      </c>
      <c r="X34" s="219">
        <f t="shared" si="34"/>
        <v>4.2444487365068907E-4</v>
      </c>
      <c r="Y34" s="220">
        <f t="shared" si="32"/>
        <v>1.0288989219288415E-3</v>
      </c>
      <c r="Z34" s="220">
        <f t="shared" si="35"/>
        <v>1.6407583886321253E-4</v>
      </c>
      <c r="AA34" s="220">
        <f t="shared" si="36"/>
        <v>3.8585372313625776E-4</v>
      </c>
      <c r="AB34" s="220">
        <f t="shared" si="37"/>
        <v>1.5190375247737357E-4</v>
      </c>
      <c r="AC34" s="344">
        <f t="shared" si="38"/>
        <v>1.7024629563097086E-4</v>
      </c>
      <c r="AD34" s="221">
        <f t="shared" si="33"/>
        <v>1.5154207173851412E-4</v>
      </c>
    </row>
    <row r="35" spans="1:30" ht="20.100000000000001" customHeight="1">
      <c r="A35" s="16"/>
      <c r="C35" t="s">
        <v>105</v>
      </c>
      <c r="D35" s="47"/>
      <c r="E35" s="239"/>
      <c r="F35" s="240"/>
      <c r="G35" s="240"/>
      <c r="H35" s="240"/>
      <c r="I35" s="240"/>
      <c r="J35" s="240"/>
      <c r="K35" s="240"/>
      <c r="L35" s="240">
        <v>4.8329999999999993</v>
      </c>
      <c r="M35" s="240">
        <v>1.395</v>
      </c>
      <c r="N35" s="240">
        <v>2.875</v>
      </c>
      <c r="O35" s="240">
        <v>23.203000000000003</v>
      </c>
      <c r="P35" s="240">
        <v>22.100999999999999</v>
      </c>
      <c r="Q35" s="240">
        <v>25.24</v>
      </c>
      <c r="R35" s="241">
        <v>11.552</v>
      </c>
      <c r="S35" s="242">
        <f t="shared" si="31"/>
        <v>-0.54231378763866878</v>
      </c>
      <c r="X35" s="216">
        <f t="shared" si="34"/>
        <v>0</v>
      </c>
      <c r="Y35" s="217">
        <f t="shared" si="32"/>
        <v>0</v>
      </c>
      <c r="Z35" s="217">
        <f t="shared" si="35"/>
        <v>1.6990888475011202E-5</v>
      </c>
      <c r="AA35" s="217">
        <f t="shared" si="36"/>
        <v>1.395629608406951E-4</v>
      </c>
      <c r="AB35" s="217">
        <f t="shared" si="37"/>
        <v>1.2785044493325844E-4</v>
      </c>
      <c r="AC35" s="343">
        <f t="shared" si="38"/>
        <v>1.2291588723149129E-4</v>
      </c>
      <c r="AD35" s="222">
        <f t="shared" si="33"/>
        <v>5.7940491584143608E-5</v>
      </c>
    </row>
    <row r="36" spans="1:30" ht="20.100000000000001" customHeight="1" thickBot="1">
      <c r="A36" s="16"/>
      <c r="C36" t="s">
        <v>106</v>
      </c>
      <c r="D36" s="19"/>
      <c r="E36" s="239">
        <v>37.984999999999999</v>
      </c>
      <c r="F36" s="240">
        <v>5.3280000000000003</v>
      </c>
      <c r="G36" s="240">
        <v>49.420999999999999</v>
      </c>
      <c r="H36" s="240">
        <v>77.599999999999994</v>
      </c>
      <c r="I36" s="240">
        <v>70.212000000000003</v>
      </c>
      <c r="J36" s="240">
        <v>120.12899999999999</v>
      </c>
      <c r="K36" s="240">
        <v>43.015999999999998</v>
      </c>
      <c r="L36" s="240">
        <v>0.79500000000000004</v>
      </c>
      <c r="M36" s="240">
        <v>30.415000000000006</v>
      </c>
      <c r="N36" s="240">
        <v>24.887999999999998</v>
      </c>
      <c r="O36" s="240">
        <v>40.947000000000003</v>
      </c>
      <c r="P36" s="240">
        <v>4.1579999999999995</v>
      </c>
      <c r="Q36" s="240">
        <v>9.7190000000000012</v>
      </c>
      <c r="R36" s="241">
        <v>18.662000000000003</v>
      </c>
      <c r="S36" s="242">
        <f t="shared" si="31"/>
        <v>0.9201563946908119</v>
      </c>
      <c r="X36" s="216">
        <f t="shared" si="34"/>
        <v>4.2444487365068907E-4</v>
      </c>
      <c r="Y36" s="217">
        <f t="shared" si="32"/>
        <v>1.0288989219288415E-3</v>
      </c>
      <c r="Z36" s="217">
        <f t="shared" si="35"/>
        <v>1.4708495038820131E-4</v>
      </c>
      <c r="AA36" s="217">
        <f t="shared" si="36"/>
        <v>2.4629076229556269E-4</v>
      </c>
      <c r="AB36" s="217">
        <f t="shared" si="37"/>
        <v>2.4053307544115132E-5</v>
      </c>
      <c r="AC36" s="343">
        <f t="shared" si="38"/>
        <v>4.7330408399479554E-5</v>
      </c>
      <c r="AD36" s="222">
        <f t="shared" si="33"/>
        <v>9.3601580154370508E-5</v>
      </c>
    </row>
    <row r="37" spans="1:30" ht="20.100000000000001" customHeight="1" thickBot="1">
      <c r="A37" s="232" t="s">
        <v>27</v>
      </c>
      <c r="B37" s="233"/>
      <c r="C37" s="234"/>
      <c r="D37" s="234"/>
      <c r="E37" s="235">
        <f>E27+E32</f>
        <v>89493.365000000005</v>
      </c>
      <c r="F37" s="236">
        <f t="shared" ref="F37:J37" si="41">F27+F32</f>
        <v>81914.569000000003</v>
      </c>
      <c r="G37" s="236">
        <f t="shared" si="41"/>
        <v>86371.3</v>
      </c>
      <c r="H37" s="236">
        <f t="shared" si="41"/>
        <v>122399.00099999999</v>
      </c>
      <c r="I37" s="236">
        <f t="shared" si="41"/>
        <v>125153.99099999999</v>
      </c>
      <c r="J37" s="236">
        <f t="shared" si="41"/>
        <v>116754.909</v>
      </c>
      <c r="K37" s="236">
        <f t="shared" ref="K37:N37" si="42">K27+K32</f>
        <v>110190.53599999998</v>
      </c>
      <c r="L37" s="236">
        <f t="shared" si="42"/>
        <v>137205.92600000004</v>
      </c>
      <c r="M37" s="236">
        <f t="shared" si="42"/>
        <v>158104.39200000002</v>
      </c>
      <c r="N37" s="236">
        <f t="shared" si="42"/>
        <v>169208.33799999999</v>
      </c>
      <c r="O37" s="236">
        <f t="shared" ref="O37" si="43">O27+O32</f>
        <v>166254.71300000002</v>
      </c>
      <c r="P37" s="236">
        <v>172866.03899999996</v>
      </c>
      <c r="Q37" s="236">
        <v>205343.67500000002</v>
      </c>
      <c r="R37" s="238">
        <v>199376.97599999997</v>
      </c>
      <c r="S37" s="237">
        <f t="shared" si="31"/>
        <v>-2.90571355557947E-2</v>
      </c>
      <c r="X37" s="321">
        <f>X27+X32</f>
        <v>1</v>
      </c>
      <c r="Y37" s="259">
        <f t="shared" ref="Y37:AD37" si="44">Y27+Y32</f>
        <v>0.99999999999999989</v>
      </c>
      <c r="Z37" s="259">
        <f t="shared" si="44"/>
        <v>1</v>
      </c>
      <c r="AA37" s="259">
        <f t="shared" si="44"/>
        <v>1</v>
      </c>
      <c r="AB37" s="259">
        <f t="shared" si="37"/>
        <v>1</v>
      </c>
      <c r="AC37" s="442">
        <f t="shared" si="44"/>
        <v>1</v>
      </c>
      <c r="AD37" s="237">
        <f t="shared" si="44"/>
        <v>1</v>
      </c>
    </row>
    <row r="38" spans="1:30" ht="20.100000000000001" customHeight="1">
      <c r="A38" s="16"/>
      <c r="B38" t="s">
        <v>97</v>
      </c>
      <c r="E38" s="25">
        <f>E28+E33</f>
        <v>50752.610999999997</v>
      </c>
      <c r="F38" s="23">
        <f t="shared" ref="F38:R38" si="45">F28+F33</f>
        <v>43823.005000000005</v>
      </c>
      <c r="G38" s="23">
        <f t="shared" si="45"/>
        <v>45994.745999999992</v>
      </c>
      <c r="H38" s="23">
        <f t="shared" si="45"/>
        <v>50681.629000000001</v>
      </c>
      <c r="I38" s="23">
        <f t="shared" si="45"/>
        <v>54400.973999999987</v>
      </c>
      <c r="J38" s="23">
        <f t="shared" si="45"/>
        <v>52223.108000000007</v>
      </c>
      <c r="K38" s="23">
        <f t="shared" ref="K38:L38" si="46">K28+K33</f>
        <v>52580.515999999981</v>
      </c>
      <c r="L38" s="23">
        <f t="shared" si="46"/>
        <v>61085.076000000023</v>
      </c>
      <c r="M38" s="23">
        <f t="shared" ref="M38:Q38" si="47">M28+M33</f>
        <v>67248.144000000029</v>
      </c>
      <c r="N38" s="23">
        <f t="shared" si="47"/>
        <v>66369.688999999984</v>
      </c>
      <c r="O38" s="23">
        <f t="shared" ref="O38:P38" si="48">O28+O33</f>
        <v>63096.669000000016</v>
      </c>
      <c r="P38" s="23">
        <f t="shared" si="48"/>
        <v>78467.718999999983</v>
      </c>
      <c r="Q38" s="23">
        <f t="shared" si="47"/>
        <v>91739.228999999978</v>
      </c>
      <c r="R38" s="45">
        <f t="shared" si="45"/>
        <v>94899.551000000007</v>
      </c>
      <c r="S38" s="27">
        <f t="shared" si="31"/>
        <v>3.4448970570703508E-2</v>
      </c>
      <c r="X38" s="223">
        <f>E38/E37</f>
        <v>0.5671103215305402</v>
      </c>
      <c r="Y38" s="224">
        <f>J38/J37</f>
        <v>0.44728832772247723</v>
      </c>
      <c r="Z38" s="224">
        <f>N38/$N$37</f>
        <v>0.39223651614614868</v>
      </c>
      <c r="AA38" s="224">
        <f>O38/$O$37</f>
        <v>0.37951807718076547</v>
      </c>
      <c r="AB38" s="224">
        <f t="shared" si="37"/>
        <v>0.45392212058494613</v>
      </c>
      <c r="AC38" s="443">
        <f>Q38/$Q$37</f>
        <v>0.44675945825942759</v>
      </c>
      <c r="AD38" s="225">
        <f>R38/R37</f>
        <v>0.47598049134820875</v>
      </c>
    </row>
    <row r="39" spans="1:30" ht="20.100000000000001" customHeight="1">
      <c r="A39" s="70"/>
      <c r="B39" s="71" t="s">
        <v>98</v>
      </c>
      <c r="C39" s="71"/>
      <c r="D39" s="110"/>
      <c r="E39" s="112">
        <f>E29+E34</f>
        <v>38740.754000000001</v>
      </c>
      <c r="F39" s="78">
        <f t="shared" ref="F39:R39" si="49">F29+F34</f>
        <v>38091.563999999998</v>
      </c>
      <c r="G39" s="78">
        <f t="shared" si="49"/>
        <v>40376.554000000018</v>
      </c>
      <c r="H39" s="78">
        <f t="shared" si="49"/>
        <v>71717.371999999988</v>
      </c>
      <c r="I39" s="78">
        <f t="shared" si="49"/>
        <v>70753.017000000007</v>
      </c>
      <c r="J39" s="78">
        <f t="shared" si="49"/>
        <v>64531.800999999992</v>
      </c>
      <c r="K39" s="78">
        <f t="shared" ref="K39:L39" si="50">K29+K34</f>
        <v>57610.02</v>
      </c>
      <c r="L39" s="78">
        <f t="shared" si="50"/>
        <v>76120.849999999991</v>
      </c>
      <c r="M39" s="78">
        <f t="shared" ref="M39:Q39" si="51">M29+M34</f>
        <v>90856.248000000007</v>
      </c>
      <c r="N39" s="78">
        <f t="shared" si="51"/>
        <v>102838.64900000002</v>
      </c>
      <c r="O39" s="78">
        <f t="shared" ref="O39:P39" si="52">O29+O34</f>
        <v>103158.04399999999</v>
      </c>
      <c r="P39" s="78">
        <f t="shared" si="52"/>
        <v>94398.320000000022</v>
      </c>
      <c r="Q39" s="78">
        <f t="shared" si="51"/>
        <v>113604.44600000003</v>
      </c>
      <c r="R39" s="111">
        <f t="shared" si="49"/>
        <v>104477.42499999999</v>
      </c>
      <c r="S39" s="83">
        <f t="shared" si="31"/>
        <v>-8.0340350411990349E-2</v>
      </c>
      <c r="X39" s="226">
        <f>E39/E37</f>
        <v>0.43288967846945969</v>
      </c>
      <c r="Y39" s="220">
        <f>J39/J37</f>
        <v>0.55271167227752271</v>
      </c>
      <c r="Z39" s="220">
        <f t="shared" ref="Z39:Z41" si="53">N39/$N$37</f>
        <v>0.60776348385385137</v>
      </c>
      <c r="AA39" s="220">
        <f t="shared" ref="AA39:AA41" si="54">O39/$O$37</f>
        <v>0.62048192281923453</v>
      </c>
      <c r="AB39" s="220">
        <f t="shared" si="37"/>
        <v>0.54607787941505415</v>
      </c>
      <c r="AC39" s="444">
        <f t="shared" ref="AC39:AC41" si="55">Q39/$Q$37</f>
        <v>0.55324054174057236</v>
      </c>
      <c r="AD39" s="227">
        <f>R39/R37</f>
        <v>0.52401950865179137</v>
      </c>
    </row>
    <row r="40" spans="1:30" ht="20.100000000000001" customHeight="1">
      <c r="A40" s="16"/>
      <c r="C40" t="s">
        <v>105</v>
      </c>
      <c r="E40" s="25">
        <f>E30+E35</f>
        <v>0</v>
      </c>
      <c r="F40" s="26">
        <f t="shared" ref="F40:R40" si="56">F30+F35</f>
        <v>0</v>
      </c>
      <c r="G40" s="26">
        <f t="shared" si="56"/>
        <v>0</v>
      </c>
      <c r="H40" s="26">
        <f t="shared" si="56"/>
        <v>0</v>
      </c>
      <c r="I40" s="26">
        <f t="shared" si="56"/>
        <v>0</v>
      </c>
      <c r="J40" s="26">
        <f t="shared" si="56"/>
        <v>0</v>
      </c>
      <c r="K40" s="26">
        <f t="shared" ref="K40:L40" si="57">K30+K35</f>
        <v>0</v>
      </c>
      <c r="L40" s="26">
        <f t="shared" si="57"/>
        <v>6223.0189999999993</v>
      </c>
      <c r="M40" s="26">
        <f t="shared" ref="M40:Q40" si="58">M30+M35</f>
        <v>6825.2439999999997</v>
      </c>
      <c r="N40" s="26">
        <f t="shared" si="58"/>
        <v>5309.1629999999996</v>
      </c>
      <c r="O40" s="26">
        <f t="shared" ref="O40:P40" si="59">O30+O35</f>
        <v>4292.6510000000007</v>
      </c>
      <c r="P40" s="26">
        <f t="shared" si="59"/>
        <v>2643.0770000000002</v>
      </c>
      <c r="Q40" s="26">
        <f t="shared" si="58"/>
        <v>4341.6839999999984</v>
      </c>
      <c r="R40" s="45">
        <f t="shared" si="56"/>
        <v>2839.6029999999996</v>
      </c>
      <c r="S40" s="27">
        <f t="shared" si="31"/>
        <v>-0.3459673711859268</v>
      </c>
      <c r="X40" s="223">
        <f>E40/E37</f>
        <v>0</v>
      </c>
      <c r="Y40" s="217">
        <f>J40/J37</f>
        <v>0</v>
      </c>
      <c r="Z40" s="217">
        <f t="shared" si="53"/>
        <v>3.1376485714315096E-2</v>
      </c>
      <c r="AA40" s="217">
        <f t="shared" si="54"/>
        <v>2.5819725182768205E-2</v>
      </c>
      <c r="AB40" s="217">
        <f t="shared" si="37"/>
        <v>1.5289741208219625E-2</v>
      </c>
      <c r="AC40" s="443">
        <f t="shared" si="55"/>
        <v>2.1143500037193733E-2</v>
      </c>
      <c r="AD40" s="228">
        <f>R40/R37</f>
        <v>1.4242381728169055E-2</v>
      </c>
    </row>
    <row r="41" spans="1:30" ht="20.100000000000001" customHeight="1" thickBot="1">
      <c r="A41" s="34"/>
      <c r="B41" s="15"/>
      <c r="C41" s="15" t="s">
        <v>106</v>
      </c>
      <c r="D41" s="15"/>
      <c r="E41" s="29">
        <f>E31+E36</f>
        <v>38740.754000000001</v>
      </c>
      <c r="F41" s="30">
        <f t="shared" ref="F41:R41" si="60">F31+F36</f>
        <v>38091.563999999998</v>
      </c>
      <c r="G41" s="30">
        <f t="shared" si="60"/>
        <v>40376.554000000018</v>
      </c>
      <c r="H41" s="30">
        <f t="shared" si="60"/>
        <v>71717.371999999988</v>
      </c>
      <c r="I41" s="30">
        <f t="shared" si="60"/>
        <v>70753.017000000007</v>
      </c>
      <c r="J41" s="30">
        <f t="shared" si="60"/>
        <v>64531.800999999992</v>
      </c>
      <c r="K41" s="30">
        <f t="shared" ref="K41:L41" si="61">K31+K36</f>
        <v>57610.02</v>
      </c>
      <c r="L41" s="30">
        <f t="shared" si="61"/>
        <v>69897.830999999991</v>
      </c>
      <c r="M41" s="30">
        <f t="shared" ref="M41:Q41" si="62">M31+M36</f>
        <v>84031.004000000001</v>
      </c>
      <c r="N41" s="30">
        <f t="shared" si="62"/>
        <v>97529.486000000019</v>
      </c>
      <c r="O41" s="30">
        <f t="shared" ref="O41:P41" si="63">O31+O36</f>
        <v>98865.392999999996</v>
      </c>
      <c r="P41" s="30">
        <f t="shared" si="63"/>
        <v>91755.243000000017</v>
      </c>
      <c r="Q41" s="30">
        <f t="shared" si="62"/>
        <v>109262.76200000002</v>
      </c>
      <c r="R41" s="98">
        <f t="shared" si="60"/>
        <v>101637.82199999997</v>
      </c>
      <c r="S41" s="31">
        <f t="shared" si="31"/>
        <v>-6.9785349193351387E-2</v>
      </c>
      <c r="X41" s="229">
        <f>E41/E37</f>
        <v>0.43288967846945969</v>
      </c>
      <c r="Y41" s="230">
        <f>J41/J37</f>
        <v>0.55271167227752271</v>
      </c>
      <c r="Z41" s="230">
        <f t="shared" si="53"/>
        <v>0.57638699813953631</v>
      </c>
      <c r="AA41" s="230">
        <f t="shared" si="54"/>
        <v>0.59466219763646633</v>
      </c>
      <c r="AB41" s="230">
        <f t="shared" si="37"/>
        <v>0.53078813820683446</v>
      </c>
      <c r="AC41" s="445">
        <f t="shared" si="55"/>
        <v>0.53209704170337857</v>
      </c>
      <c r="AD41" s="231">
        <f>R41/R37</f>
        <v>0.5097771269236222</v>
      </c>
    </row>
    <row r="43" spans="1:30" ht="15.75" thickBot="1"/>
    <row r="44" spans="1:30">
      <c r="A44" s="481" t="s">
        <v>29</v>
      </c>
      <c r="B44" s="462"/>
      <c r="C44" s="462"/>
      <c r="D44" s="462"/>
      <c r="E44" s="495" t="s">
        <v>50</v>
      </c>
      <c r="F44" s="496"/>
      <c r="G44" s="496"/>
      <c r="H44" s="496"/>
      <c r="I44" s="496"/>
      <c r="J44" s="496"/>
      <c r="K44" s="496"/>
      <c r="L44" s="496"/>
      <c r="M44" s="496"/>
      <c r="N44" s="496"/>
      <c r="O44" s="496"/>
      <c r="P44" s="496"/>
      <c r="Q44" s="496"/>
      <c r="R44" s="497"/>
      <c r="S44" s="492" t="s">
        <v>174</v>
      </c>
    </row>
    <row r="45" spans="1:30" ht="15.75" customHeight="1">
      <c r="A45" s="490"/>
      <c r="B45" s="463"/>
      <c r="C45" s="463"/>
      <c r="D45" s="463"/>
      <c r="E45" s="498" t="str">
        <f>E25</f>
        <v>jan - dez</v>
      </c>
      <c r="F45" s="499"/>
      <c r="G45" s="499"/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500"/>
      <c r="S45" s="493"/>
    </row>
    <row r="46" spans="1:30" ht="21.75" customHeight="1" thickBot="1">
      <c r="A46" s="482"/>
      <c r="B46" s="491"/>
      <c r="C46" s="491"/>
      <c r="D46" s="491"/>
      <c r="E46" s="35">
        <v>2010</v>
      </c>
      <c r="F46" s="36">
        <v>2011</v>
      </c>
      <c r="G46" s="36">
        <v>2012</v>
      </c>
      <c r="H46" s="36">
        <v>2013</v>
      </c>
      <c r="I46" s="36">
        <v>2014</v>
      </c>
      <c r="J46" s="36">
        <v>2015</v>
      </c>
      <c r="K46" s="36">
        <v>2016</v>
      </c>
      <c r="L46" s="36">
        <v>2017</v>
      </c>
      <c r="M46" s="36">
        <v>2018</v>
      </c>
      <c r="N46" s="36">
        <v>2019</v>
      </c>
      <c r="O46" s="36">
        <v>2020</v>
      </c>
      <c r="P46" s="36">
        <v>2021</v>
      </c>
      <c r="Q46" s="36">
        <v>2022</v>
      </c>
      <c r="R46" s="58">
        <v>2023</v>
      </c>
      <c r="S46" s="494"/>
    </row>
    <row r="47" spans="1:30" ht="20.100000000000001" customHeight="1" thickBot="1">
      <c r="A47" s="42" t="s">
        <v>44</v>
      </c>
      <c r="B47" s="43"/>
      <c r="C47" s="43"/>
      <c r="D47" s="46"/>
      <c r="E47" s="165">
        <f>(E27/E7)*10</f>
        <v>0.4885193450595422</v>
      </c>
      <c r="F47" s="118">
        <f t="shared" ref="F47:R47" si="64">(F27/F7)*10</f>
        <v>0.4942975527746476</v>
      </c>
      <c r="G47" s="118">
        <f t="shared" si="64"/>
        <v>0.66005546508136459</v>
      </c>
      <c r="H47" s="118">
        <f t="shared" si="64"/>
        <v>0.76031635164779399</v>
      </c>
      <c r="I47" s="118">
        <f t="shared" si="64"/>
        <v>0.53335369785095221</v>
      </c>
      <c r="J47" s="118">
        <f t="shared" si="64"/>
        <v>0.53553223845568909</v>
      </c>
      <c r="K47" s="118">
        <f t="shared" si="64"/>
        <v>0.60521240828036371</v>
      </c>
      <c r="L47" s="118">
        <f t="shared" si="64"/>
        <v>0.63210257413532944</v>
      </c>
      <c r="M47" s="118">
        <f t="shared" si="64"/>
        <v>0.77652370712983942</v>
      </c>
      <c r="N47" s="118">
        <f t="shared" si="64"/>
        <v>0.57184533418189898</v>
      </c>
      <c r="O47" s="118">
        <f t="shared" ref="O47" si="65">(O27/O7)*10</f>
        <v>0.59907513292496417</v>
      </c>
      <c r="P47" s="118">
        <f t="shared" ref="P47:Q47" si="66">(P27/P7)*10</f>
        <v>0.5741573259303252</v>
      </c>
      <c r="Q47" s="118">
        <f t="shared" si="66"/>
        <v>0.68234419006878866</v>
      </c>
      <c r="R47" s="118">
        <f t="shared" si="64"/>
        <v>0.66328531776845667</v>
      </c>
      <c r="S47" s="28">
        <f t="shared" ref="S47:S61" si="67">(R47-Q47)/Q47</f>
        <v>-2.7931464175595336E-2</v>
      </c>
    </row>
    <row r="48" spans="1:30" ht="20.100000000000001" customHeight="1">
      <c r="A48" s="16"/>
      <c r="B48" t="s">
        <v>97</v>
      </c>
      <c r="D48" s="47"/>
      <c r="E48" s="167">
        <f t="shared" ref="E48:R48" si="68">(E28/E8)*10</f>
        <v>0.92648880587431837</v>
      </c>
      <c r="F48" s="119">
        <f t="shared" si="68"/>
        <v>0.95418616286835223</v>
      </c>
      <c r="G48" s="119">
        <f t="shared" si="68"/>
        <v>1.2051059106426028</v>
      </c>
      <c r="H48" s="119">
        <f t="shared" si="68"/>
        <v>1.3072163003772919</v>
      </c>
      <c r="I48" s="119">
        <f t="shared" si="68"/>
        <v>1.1289087719281941</v>
      </c>
      <c r="J48" s="119">
        <f t="shared" si="68"/>
        <v>1.0964452373878395</v>
      </c>
      <c r="K48" s="119">
        <f t="shared" si="68"/>
        <v>1.1550724433556325</v>
      </c>
      <c r="L48" s="119">
        <f t="shared" si="68"/>
        <v>1.1568350062581207</v>
      </c>
      <c r="M48" s="119">
        <f t="shared" si="68"/>
        <v>1.3541400933366492</v>
      </c>
      <c r="N48" s="119">
        <f t="shared" si="68"/>
        <v>1.2051568629503469</v>
      </c>
      <c r="O48" s="119">
        <f t="shared" ref="O48" si="69">(O28/O8)*10</f>
        <v>1.1132945474552967</v>
      </c>
      <c r="P48" s="119">
        <f t="shared" ref="P48:Q48" si="70">(P28/P8)*10</f>
        <v>1.135911325284686</v>
      </c>
      <c r="Q48" s="119">
        <f t="shared" si="70"/>
        <v>1.410133899070255</v>
      </c>
      <c r="R48" s="119">
        <f t="shared" si="68"/>
        <v>1.4505070656341288</v>
      </c>
      <c r="S48" s="211">
        <f t="shared" si="67"/>
        <v>2.8630732578298471E-2</v>
      </c>
    </row>
    <row r="49" spans="1:19" ht="20.100000000000001" customHeight="1">
      <c r="A49" s="70"/>
      <c r="B49" s="71" t="s">
        <v>98</v>
      </c>
      <c r="C49" s="71"/>
      <c r="D49" s="110"/>
      <c r="E49" s="359">
        <f t="shared" ref="E49:R49" si="71">(E29/E9)*10</f>
        <v>0.30354584652365946</v>
      </c>
      <c r="F49" s="120">
        <f t="shared" si="71"/>
        <v>0.32100922125007525</v>
      </c>
      <c r="G49" s="120">
        <f t="shared" si="71"/>
        <v>0.438594698800024</v>
      </c>
      <c r="H49" s="120">
        <f t="shared" si="71"/>
        <v>0.58920387545394481</v>
      </c>
      <c r="I49" s="120">
        <f t="shared" si="71"/>
        <v>0.38123552624595636</v>
      </c>
      <c r="J49" s="120">
        <f t="shared" si="71"/>
        <v>0.38080229253464776</v>
      </c>
      <c r="K49" s="120">
        <f t="shared" si="71"/>
        <v>0.4244465944369461</v>
      </c>
      <c r="L49" s="120">
        <f t="shared" si="71"/>
        <v>0.4654876796812214</v>
      </c>
      <c r="M49" s="120">
        <f t="shared" si="71"/>
        <v>0.59287106015486191</v>
      </c>
      <c r="N49" s="120">
        <f t="shared" si="71"/>
        <v>0.42934633813200396</v>
      </c>
      <c r="O49" s="120">
        <f t="shared" ref="O49" si="72">(O29/O9)*10</f>
        <v>0.47007316262629911</v>
      </c>
      <c r="P49" s="120">
        <f t="shared" ref="P49:Q49" si="73">(P29/P9)*10</f>
        <v>0.41048160972504488</v>
      </c>
      <c r="Q49" s="120">
        <f t="shared" si="73"/>
        <v>0.48582730501072419</v>
      </c>
      <c r="R49" s="120">
        <f t="shared" si="71"/>
        <v>0.44838240985884137</v>
      </c>
      <c r="S49" s="354">
        <f t="shared" si="67"/>
        <v>-7.7074496978007973E-2</v>
      </c>
    </row>
    <row r="50" spans="1:19" ht="20.100000000000001" customHeight="1">
      <c r="A50" s="16"/>
      <c r="C50" t="s">
        <v>105</v>
      </c>
      <c r="D50" s="47"/>
      <c r="E50" s="167"/>
      <c r="F50" s="119"/>
      <c r="G50" s="119"/>
      <c r="H50" s="119"/>
      <c r="I50" s="119"/>
      <c r="J50" s="119"/>
      <c r="K50" s="119"/>
      <c r="L50" s="119">
        <f t="shared" ref="L50:R50" si="74">(L30/L10)*10</f>
        <v>0.38387383040976297</v>
      </c>
      <c r="M50" s="119">
        <f t="shared" si="74"/>
        <v>0.50884685324499201</v>
      </c>
      <c r="N50" s="119">
        <f t="shared" si="74"/>
        <v>0.36398575003849915</v>
      </c>
      <c r="O50" s="119">
        <f t="shared" ref="O50" si="75">(O30/O10)*10</f>
        <v>0.49569617396146348</v>
      </c>
      <c r="P50" s="119">
        <f t="shared" ref="P50:Q50" si="76">(P30/P10)*10</f>
        <v>0.46561852684836802</v>
      </c>
      <c r="Q50" s="119">
        <f t="shared" si="76"/>
        <v>0.5558243394599065</v>
      </c>
      <c r="R50" s="119">
        <f t="shared" si="74"/>
        <v>0.44591396128596866</v>
      </c>
      <c r="S50" s="211">
        <f t="shared" si="67"/>
        <v>-0.19774301046394901</v>
      </c>
    </row>
    <row r="51" spans="1:19" ht="20.100000000000001" customHeight="1" thickBot="1">
      <c r="A51" s="16"/>
      <c r="C51" t="s">
        <v>106</v>
      </c>
      <c r="D51" s="47"/>
      <c r="E51" s="167">
        <f t="shared" ref="E51:R51" si="77">(E31/E11)*10</f>
        <v>0.30354584652365946</v>
      </c>
      <c r="F51" s="119">
        <f t="shared" si="77"/>
        <v>0.32100922125007525</v>
      </c>
      <c r="G51" s="119">
        <f t="shared" si="77"/>
        <v>0.438594698800024</v>
      </c>
      <c r="H51" s="119">
        <f t="shared" si="77"/>
        <v>0.58920387545394481</v>
      </c>
      <c r="I51" s="119">
        <f t="shared" si="77"/>
        <v>0.38123552624595636</v>
      </c>
      <c r="J51" s="119">
        <f t="shared" si="77"/>
        <v>0.38080229253464776</v>
      </c>
      <c r="K51" s="119">
        <f t="shared" si="77"/>
        <v>0.4244465944369461</v>
      </c>
      <c r="L51" s="119">
        <f t="shared" si="77"/>
        <v>0.47446158239769809</v>
      </c>
      <c r="M51" s="119">
        <f t="shared" si="77"/>
        <v>0.60093207631529177</v>
      </c>
      <c r="N51" s="119">
        <f t="shared" si="77"/>
        <v>0.43358345056839909</v>
      </c>
      <c r="O51" s="119">
        <f t="shared" ref="O51" si="78">(O31/O11)*10</f>
        <v>0.46902574801815528</v>
      </c>
      <c r="P51" s="119">
        <f t="shared" ref="P51:Q51" si="79">(P31/P11)*10</f>
        <v>0.40909775291035855</v>
      </c>
      <c r="Q51" s="119">
        <f t="shared" si="79"/>
        <v>0.48342205012886419</v>
      </c>
      <c r="R51" s="119">
        <f t="shared" si="77"/>
        <v>0.44845149746240409</v>
      </c>
      <c r="S51" s="211">
        <f t="shared" si="67"/>
        <v>-7.2339589510114641E-2</v>
      </c>
    </row>
    <row r="52" spans="1:19" ht="20.100000000000001" customHeight="1" thickBot="1">
      <c r="A52" s="42" t="s">
        <v>49</v>
      </c>
      <c r="B52" s="43"/>
      <c r="C52" s="43"/>
      <c r="D52" s="46"/>
      <c r="E52" s="166">
        <f t="shared" ref="E52:R52" si="80">(E32/E12)*10</f>
        <v>3.2783536718715829</v>
      </c>
      <c r="F52" s="353">
        <f t="shared" si="80"/>
        <v>4.5468634055563983</v>
      </c>
      <c r="G52" s="353">
        <f t="shared" si="80"/>
        <v>3.3064150601805906</v>
      </c>
      <c r="H52" s="353">
        <f t="shared" si="80"/>
        <v>3.1829276205011912</v>
      </c>
      <c r="I52" s="353">
        <f t="shared" si="80"/>
        <v>3.9029460863113643</v>
      </c>
      <c r="J52" s="353">
        <f t="shared" si="80"/>
        <v>3.9184712953916967</v>
      </c>
      <c r="K52" s="353">
        <f t="shared" si="80"/>
        <v>4.8978976880682694</v>
      </c>
      <c r="L52" s="353">
        <f t="shared" si="80"/>
        <v>7.1142138835213728</v>
      </c>
      <c r="M52" s="353">
        <f t="shared" si="80"/>
        <v>6.5874359945010017</v>
      </c>
      <c r="N52" s="353">
        <f t="shared" si="80"/>
        <v>7.8179240143981747</v>
      </c>
      <c r="O52" s="353">
        <f t="shared" ref="O52" si="81">(O32/O12)*10</f>
        <v>10.046650484670106</v>
      </c>
      <c r="P52" s="353">
        <f t="shared" ref="P52:Q52" si="82">(P32/P12)*10</f>
        <v>11.845764056962334</v>
      </c>
      <c r="Q52" s="353">
        <f t="shared" si="82"/>
        <v>10.795502459592418</v>
      </c>
      <c r="R52" s="353">
        <f t="shared" si="80"/>
        <v>11.613132921634893</v>
      </c>
      <c r="S52" s="355">
        <f t="shared" si="67"/>
        <v>7.5738064541494649E-2</v>
      </c>
    </row>
    <row r="53" spans="1:19" ht="20.100000000000001" customHeight="1">
      <c r="A53" s="16"/>
      <c r="B53" t="s">
        <v>97</v>
      </c>
      <c r="D53" s="47"/>
      <c r="E53" s="167">
        <f t="shared" ref="E53:R53" si="83">(E33/E13)*10</f>
        <v>3.865886713876697</v>
      </c>
      <c r="F53" s="119">
        <f t="shared" si="83"/>
        <v>4.5688710581942118</v>
      </c>
      <c r="G53" s="119">
        <f t="shared" si="83"/>
        <v>3.7574835735849348</v>
      </c>
      <c r="H53" s="119">
        <f t="shared" si="83"/>
        <v>5.095396777851473</v>
      </c>
      <c r="I53" s="119">
        <f t="shared" si="83"/>
        <v>5.0334093854772544</v>
      </c>
      <c r="J53" s="119">
        <f t="shared" si="83"/>
        <v>4.9405501619626975</v>
      </c>
      <c r="K53" s="119">
        <f t="shared" si="83"/>
        <v>6.9132806440654111</v>
      </c>
      <c r="L53" s="119">
        <f t="shared" si="83"/>
        <v>7.0773430139112161</v>
      </c>
      <c r="M53" s="119">
        <f t="shared" si="83"/>
        <v>7.3055610584406345</v>
      </c>
      <c r="N53" s="119">
        <f t="shared" si="83"/>
        <v>7.7525007422602528</v>
      </c>
      <c r="O53" s="119">
        <f t="shared" ref="O53" si="84">(O33/O13)*10</f>
        <v>10.128143863869806</v>
      </c>
      <c r="P53" s="119">
        <f t="shared" ref="P53:Q53" si="85">(P33/P13)*10</f>
        <v>12.971175202597646</v>
      </c>
      <c r="Q53" s="119">
        <f t="shared" si="85"/>
        <v>10.790284716074371</v>
      </c>
      <c r="R53" s="119">
        <f t="shared" si="83"/>
        <v>12.842829768851702</v>
      </c>
      <c r="S53" s="211">
        <f t="shared" si="67"/>
        <v>0.19022158421080762</v>
      </c>
    </row>
    <row r="54" spans="1:19" ht="20.100000000000001" customHeight="1">
      <c r="A54" s="70"/>
      <c r="B54" s="71" t="s">
        <v>98</v>
      </c>
      <c r="C54" s="71"/>
      <c r="D54" s="110"/>
      <c r="E54" s="359">
        <f t="shared" ref="E54:R54" si="86">(E34/E14)*10</f>
        <v>0.73725787042428481</v>
      </c>
      <c r="F54" s="120">
        <f t="shared" si="86"/>
        <v>2.2144638403990027</v>
      </c>
      <c r="G54" s="120">
        <f t="shared" si="86"/>
        <v>0.98281793775479753</v>
      </c>
      <c r="H54" s="120">
        <f t="shared" si="86"/>
        <v>0.56761244358619889</v>
      </c>
      <c r="I54" s="120">
        <f t="shared" si="86"/>
        <v>0.97421950881087849</v>
      </c>
      <c r="J54" s="120">
        <f t="shared" si="86"/>
        <v>1.3842617132585098</v>
      </c>
      <c r="K54" s="120">
        <f t="shared" si="86"/>
        <v>0.58944598983241292</v>
      </c>
      <c r="L54" s="120">
        <f>(L34/L14)*10</f>
        <v>130.88372093023253</v>
      </c>
      <c r="M54" s="120">
        <f t="shared" si="86"/>
        <v>1.3205197393000956</v>
      </c>
      <c r="N54" s="120">
        <f t="shared" si="86"/>
        <v>13.874562718640679</v>
      </c>
      <c r="O54" s="120">
        <f t="shared" ref="O54" si="87">(O34/O14)*10</f>
        <v>8.1595013991350811</v>
      </c>
      <c r="P54" s="120">
        <f t="shared" ref="P54:Q54" si="88">(P34/P14)*10</f>
        <v>1.3379700397431975</v>
      </c>
      <c r="Q54" s="120">
        <f t="shared" si="88"/>
        <v>11.219191270860076</v>
      </c>
      <c r="R54" s="120">
        <f t="shared" si="86"/>
        <v>1.2312143439282801</v>
      </c>
      <c r="S54" s="354">
        <f t="shared" si="67"/>
        <v>-0.89025819114732918</v>
      </c>
    </row>
    <row r="55" spans="1:19" ht="20.100000000000001" customHeight="1">
      <c r="A55" s="16"/>
      <c r="C55" t="s">
        <v>105</v>
      </c>
      <c r="D55" s="47"/>
      <c r="E55" s="167"/>
      <c r="F55" s="119"/>
      <c r="G55" s="119"/>
      <c r="H55" s="119"/>
      <c r="I55" s="119"/>
      <c r="J55" s="119"/>
      <c r="K55" s="119"/>
      <c r="L55" s="119">
        <f t="shared" ref="L55:R55" si="89">(L35/L15)*10</f>
        <v>185.88461538461533</v>
      </c>
      <c r="M55" s="119">
        <f t="shared" si="89"/>
        <v>232.5</v>
      </c>
      <c r="N55" s="119">
        <f t="shared" si="89"/>
        <v>106.48148148148147</v>
      </c>
      <c r="O55" s="119">
        <f t="shared" ref="O55" si="90">(O35/O15)*10</f>
        <v>17.712213740458019</v>
      </c>
      <c r="P55" s="119">
        <f t="shared" ref="P55:Q55" si="91">(P35/P15)*10</f>
        <v>1.1602792944141116</v>
      </c>
      <c r="Q55" s="119">
        <f t="shared" si="91"/>
        <v>11.242761692650332</v>
      </c>
      <c r="R55" s="119">
        <f t="shared" si="89"/>
        <v>120.33333333333331</v>
      </c>
      <c r="S55" s="211">
        <f t="shared" si="67"/>
        <v>9.7031827786582152</v>
      </c>
    </row>
    <row r="56" spans="1:19" ht="20.100000000000001" customHeight="1" thickBot="1">
      <c r="A56" s="16"/>
      <c r="C56" t="s">
        <v>106</v>
      </c>
      <c r="D56" s="19"/>
      <c r="E56" s="167">
        <f t="shared" ref="E56:R56" si="92">(E36/E16)*10</f>
        <v>0.73725787042428481</v>
      </c>
      <c r="F56" s="119">
        <f t="shared" si="92"/>
        <v>2.2144638403990027</v>
      </c>
      <c r="G56" s="119">
        <f t="shared" si="92"/>
        <v>0.98281793775479753</v>
      </c>
      <c r="H56" s="119">
        <f t="shared" si="92"/>
        <v>0.56761244358619889</v>
      </c>
      <c r="I56" s="119">
        <f t="shared" si="92"/>
        <v>0.97421950881087849</v>
      </c>
      <c r="J56" s="119">
        <f t="shared" si="92"/>
        <v>1.3842617132585098</v>
      </c>
      <c r="K56" s="119">
        <f t="shared" si="92"/>
        <v>0.58944598983241292</v>
      </c>
      <c r="L56" s="119">
        <f t="shared" si="92"/>
        <v>46.764705882352942</v>
      </c>
      <c r="M56" s="119">
        <f t="shared" si="92"/>
        <v>1.2629240543121707</v>
      </c>
      <c r="N56" s="119">
        <f t="shared" si="92"/>
        <v>12.607902735562311</v>
      </c>
      <c r="O56" s="119">
        <f t="shared" ref="O56" si="93">(O36/O16)*10</f>
        <v>6.2495421245421259</v>
      </c>
      <c r="P56" s="119">
        <f t="shared" ref="P56:Q56" si="94">(P36/P16)*10</f>
        <v>7.193771626297579</v>
      </c>
      <c r="Q56" s="119">
        <f t="shared" si="94"/>
        <v>11.158438576349024</v>
      </c>
      <c r="R56" s="119">
        <f t="shared" si="92"/>
        <v>0.76345933562428414</v>
      </c>
      <c r="S56" s="211">
        <f t="shared" si="67"/>
        <v>-0.93158009246540263</v>
      </c>
    </row>
    <row r="57" spans="1:19" ht="20.100000000000001" customHeight="1" thickBot="1">
      <c r="A57" s="232" t="s">
        <v>27</v>
      </c>
      <c r="B57" s="233"/>
      <c r="C57" s="234"/>
      <c r="D57" s="234"/>
      <c r="E57" s="356">
        <f t="shared" ref="E57:R61" si="95">(E37/E17)*10</f>
        <v>0.49273353551698351</v>
      </c>
      <c r="F57" s="357">
        <f t="shared" si="95"/>
        <v>0.50067323683720444</v>
      </c>
      <c r="G57" s="357">
        <f t="shared" si="95"/>
        <v>0.66637088176051251</v>
      </c>
      <c r="H57" s="357">
        <f t="shared" si="95"/>
        <v>0.76521856790001685</v>
      </c>
      <c r="I57" s="357">
        <f t="shared" si="95"/>
        <v>0.53709585383720237</v>
      </c>
      <c r="J57" s="357">
        <f t="shared" si="95"/>
        <v>0.54025899524177456</v>
      </c>
      <c r="K57" s="357">
        <f t="shared" si="95"/>
        <v>0.61065985580206883</v>
      </c>
      <c r="L57" s="357">
        <f t="shared" si="95"/>
        <v>0.63644399512243344</v>
      </c>
      <c r="M57" s="357">
        <f t="shared" si="95"/>
        <v>0.78229612020749895</v>
      </c>
      <c r="N57" s="357">
        <f t="shared" ref="N57" si="96">(N37/N17)*10</f>
        <v>0.57646774828354774</v>
      </c>
      <c r="O57" s="357">
        <f t="shared" ref="O57" si="97">(O37/O17)*10</f>
        <v>0.60561122066808404</v>
      </c>
      <c r="P57" s="357">
        <f t="shared" ref="P57:Q57" si="98">(P37/P17)*10</f>
        <v>0.58185412653151702</v>
      </c>
      <c r="Q57" s="357">
        <f t="shared" si="98"/>
        <v>0.6910618474341923</v>
      </c>
      <c r="R57" s="358">
        <f t="shared" si="95"/>
        <v>0.67183529640173067</v>
      </c>
      <c r="S57" s="255">
        <f t="shared" si="67"/>
        <v>-2.7821751560800079E-2</v>
      </c>
    </row>
    <row r="58" spans="1:19" ht="20.100000000000001" customHeight="1">
      <c r="A58" s="16"/>
      <c r="B58" t="s">
        <v>97</v>
      </c>
      <c r="E58" s="141">
        <f t="shared" si="95"/>
        <v>0.93860211995546483</v>
      </c>
      <c r="F58" s="152">
        <f t="shared" si="95"/>
        <v>0.97468635967486161</v>
      </c>
      <c r="G58" s="152">
        <f t="shared" si="95"/>
        <v>1.2226813738011604</v>
      </c>
      <c r="H58" s="152">
        <f t="shared" si="95"/>
        <v>1.3257421687529214</v>
      </c>
      <c r="I58" s="152">
        <f t="shared" si="95"/>
        <v>1.1442427154480006</v>
      </c>
      <c r="J58" s="152">
        <f t="shared" si="95"/>
        <v>1.1140910217501057</v>
      </c>
      <c r="K58" s="152">
        <f t="shared" si="95"/>
        <v>1.1751497468703558</v>
      </c>
      <c r="L58" s="152">
        <f t="shared" si="95"/>
        <v>1.1732489432561748</v>
      </c>
      <c r="M58" s="152">
        <f t="shared" si="95"/>
        <v>1.3756492399793565</v>
      </c>
      <c r="N58" s="152">
        <f t="shared" ref="N58" si="99">(N38/N18)*10</f>
        <v>1.2275902733924957</v>
      </c>
      <c r="O58" s="152">
        <f t="shared" ref="O58" si="100">(O38/O18)*10</f>
        <v>1.1430266287272901</v>
      </c>
      <c r="P58" s="152">
        <f t="shared" ref="P58:Q58" si="101">(P38/P18)*10</f>
        <v>1.1681989320621431</v>
      </c>
      <c r="Q58" s="152">
        <f t="shared" si="101"/>
        <v>1.4475846403888029</v>
      </c>
      <c r="R58" s="119">
        <f t="shared" si="95"/>
        <v>1.4875035318579479</v>
      </c>
      <c r="S58" s="27">
        <f t="shared" si="67"/>
        <v>2.757620546348389E-2</v>
      </c>
    </row>
    <row r="59" spans="1:19" ht="20.100000000000001" customHeight="1">
      <c r="A59" s="70"/>
      <c r="B59" s="71" t="s">
        <v>98</v>
      </c>
      <c r="C59" s="71"/>
      <c r="D59" s="110"/>
      <c r="E59" s="121">
        <f t="shared" si="95"/>
        <v>0.30372103316044663</v>
      </c>
      <c r="F59" s="143">
        <f t="shared" si="95"/>
        <v>0.32104761770872126</v>
      </c>
      <c r="G59" s="143">
        <f t="shared" si="95"/>
        <v>0.43889216944761988</v>
      </c>
      <c r="H59" s="143">
        <f t="shared" si="95"/>
        <v>0.58917962529382317</v>
      </c>
      <c r="I59" s="143">
        <f t="shared" si="95"/>
        <v>0.38146593994078931</v>
      </c>
      <c r="J59" s="143">
        <f t="shared" si="95"/>
        <v>0.38131685925023756</v>
      </c>
      <c r="K59" s="143">
        <f t="shared" si="95"/>
        <v>0.42453532723331583</v>
      </c>
      <c r="L59" s="143">
        <f t="shared" si="95"/>
        <v>0.46552197566983777</v>
      </c>
      <c r="M59" s="143">
        <f t="shared" si="95"/>
        <v>0.59298546113996542</v>
      </c>
      <c r="N59" s="143">
        <f t="shared" ref="N59" si="102">(N39/N19)*10</f>
        <v>0.4294586899015167</v>
      </c>
      <c r="O59" s="143">
        <f t="shared" ref="O59" si="103">(O39/O19)*10</f>
        <v>0.47034880376327037</v>
      </c>
      <c r="P59" s="143">
        <f t="shared" ref="P59:Q59" si="104">(P39/P19)*10</f>
        <v>0.41056077842038857</v>
      </c>
      <c r="Q59" s="143">
        <f t="shared" si="104"/>
        <v>0.48597037474558041</v>
      </c>
      <c r="R59" s="120">
        <f t="shared" si="95"/>
        <v>0.44846487094697496</v>
      </c>
      <c r="S59" s="83">
        <f t="shared" si="67"/>
        <v>-7.7176522989165081E-2</v>
      </c>
    </row>
    <row r="60" spans="1:19" ht="20.100000000000001" customHeight="1">
      <c r="A60" s="16"/>
      <c r="C60" t="s">
        <v>105</v>
      </c>
      <c r="E60" s="141"/>
      <c r="F60" s="142"/>
      <c r="G60" s="142"/>
      <c r="H60" s="142"/>
      <c r="I60" s="142"/>
      <c r="J60" s="142"/>
      <c r="K60" s="142"/>
      <c r="L60" s="142">
        <f t="shared" si="95"/>
        <v>0.38417157446463851</v>
      </c>
      <c r="M60" s="142">
        <f t="shared" si="95"/>
        <v>0.50895064913682075</v>
      </c>
      <c r="N60" s="142">
        <f t="shared" ref="N60" si="105">(N40/N20)*10</f>
        <v>0.36418228667351898</v>
      </c>
      <c r="O60" s="142">
        <f t="shared" ref="O60" si="106">(O40/O20)*10</f>
        <v>0.49831432318003549</v>
      </c>
      <c r="P60" s="142">
        <f t="shared" ref="P60:Q60" si="107">(P40/P20)*10</f>
        <v>0.46796125684039225</v>
      </c>
      <c r="Q60" s="142">
        <f t="shared" si="107"/>
        <v>0.55891289580047177</v>
      </c>
      <c r="R60" s="119">
        <f t="shared" si="95"/>
        <v>0.44772864985736116</v>
      </c>
      <c r="S60" s="27">
        <f t="shared" si="67"/>
        <v>-0.19892946965174813</v>
      </c>
    </row>
    <row r="61" spans="1:19" ht="20.100000000000001" customHeight="1" thickBot="1">
      <c r="A61" s="34"/>
      <c r="B61" s="15"/>
      <c r="C61" s="15" t="s">
        <v>106</v>
      </c>
      <c r="D61" s="15"/>
      <c r="E61" s="144">
        <f t="shared" si="95"/>
        <v>0.30372103316044663</v>
      </c>
      <c r="F61" s="145">
        <f t="shared" si="95"/>
        <v>0.32104761770872126</v>
      </c>
      <c r="G61" s="145">
        <f t="shared" si="95"/>
        <v>0.43889216944761988</v>
      </c>
      <c r="H61" s="145">
        <f t="shared" si="95"/>
        <v>0.58917962529382317</v>
      </c>
      <c r="I61" s="145">
        <f t="shared" si="95"/>
        <v>0.38146593994078931</v>
      </c>
      <c r="J61" s="145">
        <f t="shared" si="95"/>
        <v>0.38131685925023756</v>
      </c>
      <c r="K61" s="145">
        <f t="shared" si="95"/>
        <v>0.42453532723331583</v>
      </c>
      <c r="L61" s="145">
        <f t="shared" si="95"/>
        <v>0.474466924111765</v>
      </c>
      <c r="M61" s="145">
        <f t="shared" si="95"/>
        <v>0.60104610957794402</v>
      </c>
      <c r="N61" s="145">
        <f t="shared" ref="N61" si="108">(N41/N21)*10</f>
        <v>0.43369031560152543</v>
      </c>
      <c r="O61" s="145">
        <f t="shared" ref="O61" si="109">(O41/O21)*10</f>
        <v>0.46920549405201062</v>
      </c>
      <c r="P61" s="145">
        <f t="shared" ref="P61:Q61" si="110">(P41/P21)*10</f>
        <v>0.40911523814969475</v>
      </c>
      <c r="Q61" s="145">
        <f t="shared" si="110"/>
        <v>0.48346319142321703</v>
      </c>
      <c r="R61" s="243">
        <f t="shared" si="95"/>
        <v>0.44848547459046983</v>
      </c>
      <c r="S61" s="31">
        <f t="shared" si="67"/>
        <v>-7.2348252055714796E-2</v>
      </c>
    </row>
  </sheetData>
  <mergeCells count="17">
    <mergeCell ref="X4:AD4"/>
    <mergeCell ref="X5:AD5"/>
    <mergeCell ref="X24:AD24"/>
    <mergeCell ref="X25:AD25"/>
    <mergeCell ref="A24:D26"/>
    <mergeCell ref="U4:W6"/>
    <mergeCell ref="A44:D46"/>
    <mergeCell ref="A4:D6"/>
    <mergeCell ref="S4:S6"/>
    <mergeCell ref="S24:S26"/>
    <mergeCell ref="S44:S46"/>
    <mergeCell ref="E44:R44"/>
    <mergeCell ref="E45:R45"/>
    <mergeCell ref="E4:R4"/>
    <mergeCell ref="E5:R5"/>
    <mergeCell ref="E24:R24"/>
    <mergeCell ref="E25:R25"/>
  </mergeCells>
  <conditionalFormatting sqref="S22">
    <cfRule type="cellIs" dxfId="3" priority="36" operator="greaterThan">
      <formula>0</formula>
    </cfRule>
    <cfRule type="cellIs" dxfId="2" priority="37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DEFDE475-19B3-4AD0-993E-1CEF8A26A1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S7:S16 S18:S21</xm:sqref>
        </x14:conditionalFormatting>
        <x14:conditionalFormatting xmlns:xm="http://schemas.microsoft.com/office/excel/2006/main">
          <x14:cfRule type="iconSet" priority="1" id="{41E34C93-811C-482F-9455-38C221D622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S17</xm:sqref>
        </x14:conditionalFormatting>
        <x14:conditionalFormatting xmlns:xm="http://schemas.microsoft.com/office/excel/2006/main">
          <x14:cfRule type="iconSet" priority="73" id="{3A18ED1A-1A1F-44E9-A0D3-5F0FFE71C2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S27:S36 S38:S41</xm:sqref>
        </x14:conditionalFormatting>
        <x14:conditionalFormatting xmlns:xm="http://schemas.microsoft.com/office/excel/2006/main">
          <x14:cfRule type="iconSet" priority="4" id="{55B27E0B-BED3-47EA-8520-C262D5EF40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S37</xm:sqref>
        </x14:conditionalFormatting>
        <x14:conditionalFormatting xmlns:xm="http://schemas.microsoft.com/office/excel/2006/main">
          <x14:cfRule type="iconSet" priority="5" id="{7E5E0B40-6C60-4B1B-B1FF-3ACF4442BAE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S47:S56 S58:S61</xm:sqref>
        </x14:conditionalFormatting>
        <x14:conditionalFormatting xmlns:xm="http://schemas.microsoft.com/office/excel/2006/main">
          <x14:cfRule type="iconSet" priority="3" id="{D1BBC592-7A11-4C01-A957-66E04E4FCB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S57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51"/>
  <sheetViews>
    <sheetView showGridLines="0" topLeftCell="A17" workbookViewId="0">
      <selection activeCell="Q24" sqref="J24:Q24"/>
    </sheetView>
  </sheetViews>
  <sheetFormatPr defaultRowHeight="15"/>
  <cols>
    <col min="1" max="1" width="3.140625" customWidth="1"/>
    <col min="2" max="2" width="28.7109375" customWidth="1"/>
    <col min="3" max="5" width="9.140625" customWidth="1"/>
    <col min="17" max="17" width="11" customWidth="1"/>
    <col min="18" max="18" width="1.85546875" customWidth="1"/>
    <col min="19" max="19" width="9.140625" customWidth="1"/>
    <col min="26" max="26" width="11" customWidth="1"/>
    <col min="27" max="27" width="1.85546875" customWidth="1"/>
    <col min="28" max="30" width="9.140625" customWidth="1"/>
    <col min="39" max="39" width="11" customWidth="1"/>
  </cols>
  <sheetData>
    <row r="1" spans="1:25" ht="15.75">
      <c r="A1" s="10" t="s">
        <v>125</v>
      </c>
    </row>
    <row r="3" spans="1:25" ht="8.25" customHeight="1" thickBot="1"/>
    <row r="4" spans="1:25">
      <c r="A4" s="481" t="s">
        <v>20</v>
      </c>
      <c r="B4" s="462"/>
      <c r="C4" s="501" t="s">
        <v>18</v>
      </c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7"/>
      <c r="Q4" s="492" t="s">
        <v>175</v>
      </c>
      <c r="S4" s="502" t="s">
        <v>116</v>
      </c>
      <c r="T4" s="496"/>
      <c r="U4" s="496"/>
      <c r="V4" s="503"/>
      <c r="W4" s="503"/>
      <c r="X4" s="503"/>
      <c r="Y4" s="504"/>
    </row>
    <row r="5" spans="1:25">
      <c r="A5" s="490"/>
      <c r="B5" s="463"/>
      <c r="C5" s="498" t="s">
        <v>67</v>
      </c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499"/>
      <c r="P5" s="500"/>
      <c r="Q5" s="493"/>
      <c r="S5" s="505" t="s">
        <v>67</v>
      </c>
      <c r="T5" s="499"/>
      <c r="U5" s="499"/>
      <c r="V5" s="506"/>
      <c r="W5" s="506"/>
      <c r="X5" s="506"/>
      <c r="Y5" s="507"/>
    </row>
    <row r="6" spans="1:25" ht="21.75" customHeight="1" thickBot="1">
      <c r="A6" s="482"/>
      <c r="B6" s="491"/>
      <c r="C6" s="35">
        <v>2010</v>
      </c>
      <c r="D6" s="36">
        <v>2011</v>
      </c>
      <c r="E6" s="36">
        <v>2012</v>
      </c>
      <c r="F6" s="36">
        <v>2013</v>
      </c>
      <c r="G6" s="36">
        <v>2014</v>
      </c>
      <c r="H6" s="36">
        <v>2015</v>
      </c>
      <c r="I6" s="36">
        <v>2016</v>
      </c>
      <c r="J6" s="36">
        <v>2017</v>
      </c>
      <c r="K6" s="36">
        <v>2018</v>
      </c>
      <c r="L6" s="36">
        <v>2019</v>
      </c>
      <c r="M6" s="36">
        <v>2020</v>
      </c>
      <c r="N6" s="36">
        <v>2021</v>
      </c>
      <c r="O6" s="36">
        <v>2022</v>
      </c>
      <c r="P6" s="58">
        <v>2023</v>
      </c>
      <c r="Q6" s="494"/>
      <c r="S6" s="65">
        <v>2010</v>
      </c>
      <c r="T6" s="62">
        <v>2015</v>
      </c>
      <c r="U6" s="62">
        <v>2019</v>
      </c>
      <c r="V6" s="345">
        <v>2020</v>
      </c>
      <c r="W6" s="345">
        <v>2021</v>
      </c>
      <c r="X6" s="345">
        <v>2022</v>
      </c>
      <c r="Y6" s="253">
        <v>2023</v>
      </c>
    </row>
    <row r="7" spans="1:25" ht="21.75" customHeight="1" thickBot="1">
      <c r="A7" s="512" t="s">
        <v>146</v>
      </c>
      <c r="B7" s="513"/>
      <c r="C7" s="131">
        <f>C8+C9</f>
        <v>258933.02000000002</v>
      </c>
      <c r="D7" s="149">
        <f t="shared" ref="D7:P7" si="0">D8+D9</f>
        <v>143080.01999999996</v>
      </c>
      <c r="E7" s="149">
        <f t="shared" si="0"/>
        <v>104093.34</v>
      </c>
      <c r="F7" s="149">
        <f t="shared" si="0"/>
        <v>123528.70000000001</v>
      </c>
      <c r="G7" s="149">
        <f t="shared" si="0"/>
        <v>109686.88999999998</v>
      </c>
      <c r="H7" s="149">
        <f t="shared" si="0"/>
        <v>117961.47999999998</v>
      </c>
      <c r="I7" s="149">
        <f t="shared" si="0"/>
        <v>92434.01</v>
      </c>
      <c r="J7" s="149">
        <f t="shared" si="0"/>
        <v>85176.739999999991</v>
      </c>
      <c r="K7" s="149">
        <f t="shared" si="0"/>
        <v>124864.58000000002</v>
      </c>
      <c r="L7" s="149">
        <f t="shared" si="0"/>
        <v>149583.32999999999</v>
      </c>
      <c r="M7" s="149">
        <f t="shared" si="0"/>
        <v>127772.41999999998</v>
      </c>
      <c r="N7" s="149">
        <f t="shared" si="0"/>
        <v>118551.96999999999</v>
      </c>
      <c r="O7" s="149">
        <f t="shared" si="0"/>
        <v>230910.51999999993</v>
      </c>
      <c r="P7" s="32">
        <f t="shared" si="0"/>
        <v>229993.83999999997</v>
      </c>
      <c r="Q7" s="27">
        <f>(P7-O7)/O7</f>
        <v>-3.9698494464434284E-3</v>
      </c>
      <c r="S7" s="229">
        <f>C7/$C$17</f>
        <v>0.14256362179105656</v>
      </c>
      <c r="T7" s="230">
        <f t="shared" ref="T7:T16" si="1">H7/$H$17</f>
        <v>5.4584215094572758E-2</v>
      </c>
      <c r="U7" s="230">
        <f>L7/$L$17</f>
        <v>5.0960825243644252E-2</v>
      </c>
      <c r="V7" s="230">
        <f>M7/$M$17</f>
        <v>4.6543288817271058E-2</v>
      </c>
      <c r="W7" s="230"/>
      <c r="X7" s="230">
        <f>O7/$O$17</f>
        <v>7.7710428891072506E-2</v>
      </c>
      <c r="Y7" s="231">
        <f>P7/$P$17</f>
        <v>7.7500412919780728E-2</v>
      </c>
    </row>
    <row r="8" spans="1:25" ht="20.100000000000001" customHeight="1">
      <c r="A8" s="16" t="s">
        <v>21</v>
      </c>
      <c r="C8" s="136">
        <v>51844.150000000023</v>
      </c>
      <c r="D8" s="23">
        <v>7757.02</v>
      </c>
      <c r="E8" s="23">
        <v>11738.169999999998</v>
      </c>
      <c r="F8" s="23">
        <v>52573.55000000001</v>
      </c>
      <c r="G8" s="23">
        <v>29239.659999999996</v>
      </c>
      <c r="H8" s="23">
        <v>33297.69999999999</v>
      </c>
      <c r="I8" s="23">
        <v>20958.690000000002</v>
      </c>
      <c r="J8" s="23">
        <v>17506.800000000007</v>
      </c>
      <c r="K8" s="23">
        <v>34829.810000000005</v>
      </c>
      <c r="L8" s="23">
        <v>35246.420000000006</v>
      </c>
      <c r="M8" s="23">
        <v>53397.959999999992</v>
      </c>
      <c r="N8" s="23">
        <v>43907.900000000009</v>
      </c>
      <c r="O8" s="23">
        <v>41379.179999999964</v>
      </c>
      <c r="P8" s="137">
        <v>20698.259999999995</v>
      </c>
      <c r="Q8" s="24">
        <f t="shared" ref="Q8:Q17" si="2">(P8-O8)/O8</f>
        <v>-0.49979047433999385</v>
      </c>
      <c r="S8" s="223">
        <f>C8/$C$17</f>
        <v>2.8544408097039176E-2</v>
      </c>
      <c r="T8" s="217">
        <f t="shared" si="1"/>
        <v>1.5407816339321576E-2</v>
      </c>
      <c r="U8" s="217">
        <f t="shared" ref="U8:U16" si="3">L8/$L$17</f>
        <v>1.2007933304360105E-2</v>
      </c>
      <c r="V8" s="217">
        <f t="shared" ref="V8:V16" si="4">M8/$M$17</f>
        <v>1.9451120003308127E-2</v>
      </c>
      <c r="W8" s="217"/>
      <c r="X8" s="217">
        <f t="shared" ref="X8:X16" si="5">O8/$O$17</f>
        <v>1.3925713843444151E-2</v>
      </c>
      <c r="Y8" s="228">
        <f t="shared" ref="Y8:Y16" si="6">P8/$P$17</f>
        <v>6.9746376542997E-3</v>
      </c>
    </row>
    <row r="9" spans="1:25" ht="20.100000000000001" customHeight="1" thickBot="1">
      <c r="A9" s="16" t="s">
        <v>22</v>
      </c>
      <c r="C9" s="17">
        <v>207088.87</v>
      </c>
      <c r="D9" s="26">
        <v>135322.99999999997</v>
      </c>
      <c r="E9" s="26">
        <v>92355.17</v>
      </c>
      <c r="F9" s="26">
        <v>70955.149999999994</v>
      </c>
      <c r="G9" s="26">
        <v>80447.23</v>
      </c>
      <c r="H9" s="26">
        <v>84663.78</v>
      </c>
      <c r="I9" s="26">
        <v>71475.319999999992</v>
      </c>
      <c r="J9" s="26">
        <v>67669.939999999988</v>
      </c>
      <c r="K9" s="26">
        <v>90034.77</v>
      </c>
      <c r="L9" s="26">
        <v>114336.90999999997</v>
      </c>
      <c r="M9" s="26">
        <v>74374.459999999992</v>
      </c>
      <c r="N9" s="26">
        <v>74644.069999999978</v>
      </c>
      <c r="O9" s="26">
        <v>189531.33999999997</v>
      </c>
      <c r="P9" s="39">
        <v>209295.58</v>
      </c>
      <c r="Q9" s="27">
        <f t="shared" si="2"/>
        <v>0.10427953498350206</v>
      </c>
      <c r="S9" s="223">
        <f t="shared" ref="S9:S16" si="7">C9/$C$17</f>
        <v>0.11401921369401737</v>
      </c>
      <c r="T9" s="217">
        <f t="shared" si="1"/>
        <v>3.9176398755251189E-2</v>
      </c>
      <c r="U9" s="217">
        <f t="shared" si="3"/>
        <v>3.8952891939284147E-2</v>
      </c>
      <c r="V9" s="217">
        <f t="shared" si="4"/>
        <v>2.7092168813962935E-2</v>
      </c>
      <c r="W9" s="217"/>
      <c r="X9" s="217">
        <f t="shared" si="5"/>
        <v>6.3784715047628351E-2</v>
      </c>
      <c r="Y9" s="228">
        <f t="shared" si="6"/>
        <v>7.0525775265481039E-2</v>
      </c>
    </row>
    <row r="10" spans="1:25" ht="20.100000000000001" customHeight="1" thickBot="1">
      <c r="A10" s="116" t="s">
        <v>107</v>
      </c>
      <c r="B10" s="96"/>
      <c r="C10" s="148">
        <f>SUM(C11:C12)</f>
        <v>1337669.6100000001</v>
      </c>
      <c r="D10" s="149">
        <f t="shared" ref="D10:P10" si="8">SUM(D11:D12)</f>
        <v>1319922.49</v>
      </c>
      <c r="E10" s="149">
        <f t="shared" si="8"/>
        <v>1056617.3499999999</v>
      </c>
      <c r="F10" s="149">
        <f t="shared" si="8"/>
        <v>1329307.94</v>
      </c>
      <c r="G10" s="149">
        <f t="shared" si="8"/>
        <v>2003011.3600000003</v>
      </c>
      <c r="H10" s="149">
        <f t="shared" si="8"/>
        <v>1786785.7200000002</v>
      </c>
      <c r="I10" s="149">
        <f t="shared" si="8"/>
        <v>1449537.8299999996</v>
      </c>
      <c r="J10" s="149">
        <f t="shared" si="8"/>
        <v>1794672.7000000002</v>
      </c>
      <c r="K10" s="149">
        <f t="shared" si="8"/>
        <v>1592841.0599999998</v>
      </c>
      <c r="L10" s="149">
        <f t="shared" si="8"/>
        <v>2537755.0999999996</v>
      </c>
      <c r="M10" s="149">
        <f t="shared" si="8"/>
        <v>2356978.5799999996</v>
      </c>
      <c r="N10" s="149">
        <f t="shared" si="8"/>
        <v>2580007.8200000003</v>
      </c>
      <c r="O10" s="149">
        <f t="shared" si="8"/>
        <v>2459084.2599999988</v>
      </c>
      <c r="P10" s="32">
        <f t="shared" si="8"/>
        <v>2475118.7600000012</v>
      </c>
      <c r="Q10" s="28">
        <f t="shared" si="2"/>
        <v>6.520516706492333E-3</v>
      </c>
      <c r="S10" s="335">
        <f t="shared" si="7"/>
        <v>0.7364955785145908</v>
      </c>
      <c r="T10" s="336">
        <f t="shared" si="1"/>
        <v>0.82679783322819522</v>
      </c>
      <c r="U10" s="336">
        <f t="shared" si="3"/>
        <v>0.86457557912547434</v>
      </c>
      <c r="V10" s="336">
        <f t="shared" si="4"/>
        <v>0.85856975069472286</v>
      </c>
      <c r="W10" s="336"/>
      <c r="X10" s="336">
        <f t="shared" si="5"/>
        <v>0.82757811347826682</v>
      </c>
      <c r="Y10" s="337">
        <f t="shared" si="6"/>
        <v>0.8340341894613168</v>
      </c>
    </row>
    <row r="11" spans="1:25" ht="20.100000000000001" customHeight="1">
      <c r="A11" s="16"/>
      <c r="B11" s="101" t="s">
        <v>23</v>
      </c>
      <c r="C11" s="17">
        <v>1317290.52</v>
      </c>
      <c r="D11" s="26">
        <v>1257432.1100000001</v>
      </c>
      <c r="E11" s="26">
        <v>1002611.1499999999</v>
      </c>
      <c r="F11" s="26">
        <v>1290568.1499999999</v>
      </c>
      <c r="G11" s="26">
        <v>1967318.3400000003</v>
      </c>
      <c r="H11" s="26">
        <v>1754113.61</v>
      </c>
      <c r="I11" s="26">
        <v>1379684.1799999997</v>
      </c>
      <c r="J11" s="26">
        <v>1671637.8000000003</v>
      </c>
      <c r="K11" s="26">
        <v>1533858.15</v>
      </c>
      <c r="L11" s="26">
        <v>2422996.3999999994</v>
      </c>
      <c r="M11" s="26">
        <v>2250563.7599999998</v>
      </c>
      <c r="N11" s="26">
        <v>2453243.4600000004</v>
      </c>
      <c r="O11" s="26">
        <v>2384967.0799999987</v>
      </c>
      <c r="P11" s="39">
        <v>2257300.4700000011</v>
      </c>
      <c r="Q11" s="27">
        <f t="shared" si="2"/>
        <v>-5.3529715806390758E-2</v>
      </c>
      <c r="S11" s="223">
        <f t="shared" si="7"/>
        <v>0.7252752371336193</v>
      </c>
      <c r="T11" s="217">
        <f t="shared" si="1"/>
        <v>0.81167949561634478</v>
      </c>
      <c r="U11" s="217">
        <f t="shared" si="3"/>
        <v>0.82547898957978227</v>
      </c>
      <c r="V11" s="217">
        <f t="shared" si="4"/>
        <v>0.81980633287968963</v>
      </c>
      <c r="W11" s="217"/>
      <c r="X11" s="217">
        <f t="shared" si="5"/>
        <v>0.80263478111732967</v>
      </c>
      <c r="Y11" s="228">
        <f t="shared" si="6"/>
        <v>0.76063653926129171</v>
      </c>
    </row>
    <row r="12" spans="1:25" ht="20.100000000000001" customHeight="1">
      <c r="A12" s="102"/>
      <c r="B12" s="105" t="s">
        <v>108</v>
      </c>
      <c r="C12" s="103">
        <v>20379.09</v>
      </c>
      <c r="D12" s="169">
        <v>62490.38</v>
      </c>
      <c r="E12" s="169">
        <v>54006.200000000004</v>
      </c>
      <c r="F12" s="169">
        <v>38739.79</v>
      </c>
      <c r="G12" s="169">
        <v>35693.019999999997</v>
      </c>
      <c r="H12" s="169">
        <v>32672.11</v>
      </c>
      <c r="I12" s="169">
        <v>69853.649999999994</v>
      </c>
      <c r="J12" s="169">
        <v>123034.9</v>
      </c>
      <c r="K12" s="169">
        <v>58982.91</v>
      </c>
      <c r="L12" s="169">
        <v>114758.69999999998</v>
      </c>
      <c r="M12" s="169">
        <v>106414.82000000002</v>
      </c>
      <c r="N12" s="169">
        <v>126764.36000000002</v>
      </c>
      <c r="O12" s="169">
        <v>74117.179999999935</v>
      </c>
      <c r="P12" s="104">
        <v>217818.28999999995</v>
      </c>
      <c r="Q12" s="108">
        <f t="shared" si="2"/>
        <v>1.9388367177488424</v>
      </c>
      <c r="S12" s="346">
        <f t="shared" si="7"/>
        <v>1.1220341380971428E-2</v>
      </c>
      <c r="T12" s="347">
        <f t="shared" si="1"/>
        <v>1.5118337611850427E-2</v>
      </c>
      <c r="U12" s="347">
        <f t="shared" si="3"/>
        <v>3.9096589545692007E-2</v>
      </c>
      <c r="V12" s="347">
        <f t="shared" si="4"/>
        <v>3.8763417815033278E-2</v>
      </c>
      <c r="W12" s="347"/>
      <c r="X12" s="347">
        <f t="shared" si="5"/>
        <v>2.4943332360937119E-2</v>
      </c>
      <c r="Y12" s="348">
        <f t="shared" si="6"/>
        <v>7.3397650200025116E-2</v>
      </c>
    </row>
    <row r="13" spans="1:25" ht="20.100000000000001" customHeight="1">
      <c r="A13" s="16" t="s">
        <v>109</v>
      </c>
      <c r="C13" s="17">
        <v>46844.700000000004</v>
      </c>
      <c r="D13" s="26">
        <v>2538.48</v>
      </c>
      <c r="E13" s="26">
        <v>1995.01</v>
      </c>
      <c r="F13" s="26">
        <v>1694.87</v>
      </c>
      <c r="G13" s="26">
        <v>16858.940000000002</v>
      </c>
      <c r="H13" s="26">
        <v>12434.67</v>
      </c>
      <c r="I13" s="26">
        <v>8281.49</v>
      </c>
      <c r="J13" s="26">
        <v>8288.64</v>
      </c>
      <c r="K13" s="26">
        <v>3900.2100000000005</v>
      </c>
      <c r="L13" s="26">
        <v>5076.58</v>
      </c>
      <c r="M13" s="26">
        <v>10613.390000000003</v>
      </c>
      <c r="N13" s="26">
        <v>13877.710000000003</v>
      </c>
      <c r="O13" s="26">
        <v>5045.3100000000013</v>
      </c>
      <c r="P13" s="39">
        <v>3612.0600000000009</v>
      </c>
      <c r="Q13" s="113">
        <f t="shared" si="2"/>
        <v>-0.28407570595265702</v>
      </c>
      <c r="S13" s="223">
        <f t="shared" si="7"/>
        <v>2.579180551679159E-2</v>
      </c>
      <c r="T13" s="217">
        <f t="shared" si="1"/>
        <v>5.75388425026569E-3</v>
      </c>
      <c r="U13" s="217">
        <f t="shared" si="3"/>
        <v>1.7295156232675095E-3</v>
      </c>
      <c r="V13" s="217">
        <f t="shared" si="4"/>
        <v>3.866108790146862E-3</v>
      </c>
      <c r="W13" s="217"/>
      <c r="X13" s="217">
        <f t="shared" si="5"/>
        <v>1.6979443118850419E-3</v>
      </c>
      <c r="Y13" s="228">
        <f t="shared" si="6"/>
        <v>1.21714625700855E-3</v>
      </c>
    </row>
    <row r="14" spans="1:25" ht="20.100000000000001" customHeight="1">
      <c r="A14" s="16" t="s">
        <v>110</v>
      </c>
      <c r="C14" s="17">
        <v>2114.3399999999997</v>
      </c>
      <c r="D14" s="26">
        <v>12.63</v>
      </c>
      <c r="E14" s="26">
        <v>0.54</v>
      </c>
      <c r="F14" s="26">
        <v>1.3400000000000003</v>
      </c>
      <c r="G14" s="26">
        <v>3.54</v>
      </c>
      <c r="H14" s="26">
        <v>15054.95</v>
      </c>
      <c r="I14" s="26">
        <v>42.32</v>
      </c>
      <c r="J14" s="26">
        <v>9101.159999999998</v>
      </c>
      <c r="K14" s="26">
        <v>6487.58</v>
      </c>
      <c r="L14" s="26">
        <v>2892.0800000000004</v>
      </c>
      <c r="M14" s="26">
        <v>3526.85</v>
      </c>
      <c r="N14" s="26">
        <v>3487.75</v>
      </c>
      <c r="O14" s="26">
        <v>1895.94</v>
      </c>
      <c r="P14" s="39">
        <v>2488.77</v>
      </c>
      <c r="Q14" s="27">
        <f t="shared" si="2"/>
        <v>0.31268394569448393</v>
      </c>
      <c r="S14" s="223">
        <f t="shared" si="7"/>
        <v>1.1641156006202008E-3</v>
      </c>
      <c r="T14" s="217">
        <f t="shared" si="1"/>
        <v>6.9663641812398279E-3</v>
      </c>
      <c r="U14" s="217">
        <f t="shared" si="3"/>
        <v>9.8528882510262811E-4</v>
      </c>
      <c r="V14" s="217">
        <f t="shared" si="4"/>
        <v>1.2847154195341408E-3</v>
      </c>
      <c r="W14" s="217"/>
      <c r="X14" s="217">
        <f t="shared" si="5"/>
        <v>6.3805802590432019E-4</v>
      </c>
      <c r="Y14" s="228">
        <f t="shared" si="6"/>
        <v>8.3863421151785075E-4</v>
      </c>
    </row>
    <row r="15" spans="1:25" ht="20.100000000000001" customHeight="1">
      <c r="A15" s="16" t="s">
        <v>25</v>
      </c>
      <c r="C15" s="17">
        <v>72001.3</v>
      </c>
      <c r="D15" s="26">
        <v>62129.729999999996</v>
      </c>
      <c r="E15" s="26">
        <v>57216.939999999995</v>
      </c>
      <c r="F15" s="26">
        <v>50836.049999999996</v>
      </c>
      <c r="G15" s="26">
        <v>56979.88</v>
      </c>
      <c r="H15" s="26">
        <v>50740.13</v>
      </c>
      <c r="I15" s="26">
        <v>54895.07</v>
      </c>
      <c r="J15" s="26">
        <v>47202.639999999992</v>
      </c>
      <c r="K15" s="26">
        <v>42209.609999999993</v>
      </c>
      <c r="L15" s="26">
        <v>44076.55</v>
      </c>
      <c r="M15" s="26">
        <v>39993.24</v>
      </c>
      <c r="N15" s="26">
        <v>54455.469999999979</v>
      </c>
      <c r="O15" s="26">
        <v>62075.549999999996</v>
      </c>
      <c r="P15" s="39">
        <v>59833.669999999991</v>
      </c>
      <c r="Q15" s="27">
        <f t="shared" si="2"/>
        <v>-3.6115346541432253E-2</v>
      </c>
      <c r="S15" s="223">
        <f t="shared" si="7"/>
        <v>3.9642553513122424E-2</v>
      </c>
      <c r="T15" s="217">
        <f t="shared" si="1"/>
        <v>2.3478937105965308E-2</v>
      </c>
      <c r="U15" s="217">
        <f t="shared" si="3"/>
        <v>1.5016227823600053E-2</v>
      </c>
      <c r="V15" s="217">
        <f t="shared" si="4"/>
        <v>1.4568221530580995E-2</v>
      </c>
      <c r="W15" s="217"/>
      <c r="X15" s="217">
        <f t="shared" si="5"/>
        <v>2.0890852500566957E-2</v>
      </c>
      <c r="Y15" s="228">
        <f t="shared" si="6"/>
        <v>2.0161992736439798E-2</v>
      </c>
    </row>
    <row r="16" spans="1:25" ht="20.100000000000001" customHeight="1" thickBot="1">
      <c r="A16" s="16" t="s">
        <v>26</v>
      </c>
      <c r="C16" s="17">
        <v>98699.949999999983</v>
      </c>
      <c r="D16" s="26">
        <v>108405.08000000002</v>
      </c>
      <c r="E16" s="26">
        <v>76221.39</v>
      </c>
      <c r="F16" s="26">
        <v>94161.04</v>
      </c>
      <c r="G16" s="26">
        <v>143657.81000000003</v>
      </c>
      <c r="H16" s="26">
        <v>178114.49</v>
      </c>
      <c r="I16" s="26">
        <v>199259.58000000007</v>
      </c>
      <c r="J16" s="26">
        <v>211379.00999999998</v>
      </c>
      <c r="K16" s="26">
        <v>250726.94999999998</v>
      </c>
      <c r="L16" s="26">
        <v>195877.50000000003</v>
      </c>
      <c r="M16" s="26">
        <v>206353.83999999997</v>
      </c>
      <c r="N16" s="26">
        <v>200570.78000000003</v>
      </c>
      <c r="O16" s="26">
        <v>212410.96</v>
      </c>
      <c r="P16" s="39">
        <v>196599.54000000004</v>
      </c>
      <c r="Q16" s="31">
        <f t="shared" si="2"/>
        <v>-7.4437872697340826E-2</v>
      </c>
      <c r="S16" s="223">
        <f t="shared" si="7"/>
        <v>5.4342325063818392E-2</v>
      </c>
      <c r="T16" s="217">
        <f t="shared" si="1"/>
        <v>8.2418766139761304E-2</v>
      </c>
      <c r="U16" s="217">
        <f t="shared" si="3"/>
        <v>6.6732563358911243E-2</v>
      </c>
      <c r="V16" s="217">
        <f t="shared" si="4"/>
        <v>7.5167914747744008E-2</v>
      </c>
      <c r="W16" s="217"/>
      <c r="X16" s="217">
        <f t="shared" si="5"/>
        <v>7.1484602792304355E-2</v>
      </c>
      <c r="Y16" s="228">
        <f t="shared" si="6"/>
        <v>6.6247624413936279E-2</v>
      </c>
    </row>
    <row r="17" spans="1:25" s="2" customFormat="1" ht="26.25" customHeight="1" thickBot="1">
      <c r="A17" s="248" t="s">
        <v>27</v>
      </c>
      <c r="B17" s="249"/>
      <c r="C17" s="250">
        <f>C8+C9+C10+C13+C14+C15+C16</f>
        <v>1816262.9200000002</v>
      </c>
      <c r="D17" s="251">
        <f t="shared" ref="D17:P17" si="9">D8+D9+D10+D13+D14+D15+D16</f>
        <v>1636088.43</v>
      </c>
      <c r="E17" s="251">
        <f t="shared" si="9"/>
        <v>1296144.5699999998</v>
      </c>
      <c r="F17" s="251">
        <f t="shared" si="9"/>
        <v>1599529.9400000002</v>
      </c>
      <c r="G17" s="251">
        <f t="shared" si="9"/>
        <v>2330198.4200000004</v>
      </c>
      <c r="H17" s="251">
        <f t="shared" si="9"/>
        <v>2161091.44</v>
      </c>
      <c r="I17" s="251">
        <f t="shared" si="9"/>
        <v>1804450.2999999998</v>
      </c>
      <c r="J17" s="251">
        <f t="shared" si="9"/>
        <v>2155820.8899999997</v>
      </c>
      <c r="K17" s="251">
        <f t="shared" si="9"/>
        <v>2021029.99</v>
      </c>
      <c r="L17" s="251">
        <f t="shared" si="9"/>
        <v>2935261.1399999997</v>
      </c>
      <c r="M17" s="251">
        <f t="shared" si="9"/>
        <v>2745238.32</v>
      </c>
      <c r="N17" s="251">
        <f t="shared" si="9"/>
        <v>2970951.5000000009</v>
      </c>
      <c r="O17" s="251">
        <f t="shared" si="9"/>
        <v>2971422.5399999986</v>
      </c>
      <c r="P17" s="252">
        <f t="shared" si="9"/>
        <v>2967646.6400000011</v>
      </c>
      <c r="Q17" s="237">
        <f t="shared" si="2"/>
        <v>-1.2707381562763471E-3</v>
      </c>
      <c r="S17" s="254">
        <f>S8+S9+S10+S13+S14+S15+S16</f>
        <v>1</v>
      </c>
      <c r="T17" s="256">
        <f t="shared" ref="T17:Y17" si="10">T8+T9+T10+T13+T14+T15+T16</f>
        <v>1.0000000000000002</v>
      </c>
      <c r="U17" s="256">
        <f t="shared" si="10"/>
        <v>0.99999999999999989</v>
      </c>
      <c r="V17" s="256">
        <f t="shared" si="10"/>
        <v>0.99999999999999989</v>
      </c>
      <c r="W17" s="256"/>
      <c r="X17" s="256">
        <f t="shared" si="10"/>
        <v>1</v>
      </c>
      <c r="Y17" s="255">
        <f t="shared" si="10"/>
        <v>1</v>
      </c>
    </row>
    <row r="18" spans="1:25" ht="15.75" thickBot="1"/>
    <row r="19" spans="1:25">
      <c r="A19" s="481" t="s">
        <v>20</v>
      </c>
      <c r="B19" s="514"/>
      <c r="C19" s="519">
        <v>1000</v>
      </c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7"/>
      <c r="Q19" s="492" t="s">
        <v>175</v>
      </c>
      <c r="S19" s="502" t="s">
        <v>116</v>
      </c>
      <c r="T19" s="496"/>
      <c r="U19" s="496"/>
      <c r="V19" s="503"/>
      <c r="W19" s="503"/>
      <c r="X19" s="503"/>
      <c r="Y19" s="504"/>
    </row>
    <row r="20" spans="1:25" ht="15.75" customHeight="1">
      <c r="A20" s="490"/>
      <c r="B20" s="515"/>
      <c r="C20" s="518" t="str">
        <f>C5</f>
        <v>jan - dez</v>
      </c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500"/>
      <c r="Q20" s="493"/>
      <c r="S20" s="505" t="s">
        <v>67</v>
      </c>
      <c r="T20" s="499"/>
      <c r="U20" s="499"/>
      <c r="V20" s="506"/>
      <c r="W20" s="506"/>
      <c r="X20" s="506"/>
      <c r="Y20" s="507"/>
    </row>
    <row r="21" spans="1:25" ht="22.5" customHeight="1" thickBot="1">
      <c r="A21" s="482"/>
      <c r="B21" s="516"/>
      <c r="C21" s="180">
        <v>2010</v>
      </c>
      <c r="D21" s="36">
        <v>2011</v>
      </c>
      <c r="E21" s="36">
        <v>2012</v>
      </c>
      <c r="F21" s="36">
        <v>2013</v>
      </c>
      <c r="G21" s="36">
        <v>2014</v>
      </c>
      <c r="H21" s="36">
        <v>2015</v>
      </c>
      <c r="I21" s="36">
        <v>2016</v>
      </c>
      <c r="J21" s="36">
        <v>2017</v>
      </c>
      <c r="K21" s="36">
        <v>2018</v>
      </c>
      <c r="L21" s="36">
        <v>2019</v>
      </c>
      <c r="M21" s="36">
        <v>2020</v>
      </c>
      <c r="N21" s="36">
        <v>2021</v>
      </c>
      <c r="O21" s="36">
        <v>2022</v>
      </c>
      <c r="P21" s="58">
        <v>2023</v>
      </c>
      <c r="Q21" s="494"/>
      <c r="S21" s="65">
        <v>2010</v>
      </c>
      <c r="T21" s="62">
        <v>2015</v>
      </c>
      <c r="U21" s="62">
        <v>2019</v>
      </c>
      <c r="V21" s="345">
        <v>2020</v>
      </c>
      <c r="W21" s="345">
        <v>2021</v>
      </c>
      <c r="X21" s="345">
        <v>2022</v>
      </c>
      <c r="Y21" s="253">
        <v>2023</v>
      </c>
    </row>
    <row r="22" spans="1:25" ht="22.5" customHeight="1" thickBot="1">
      <c r="A22" s="512" t="s">
        <v>146</v>
      </c>
      <c r="B22" s="513"/>
      <c r="C22" s="131">
        <f>C23+C24</f>
        <v>13993.043999999998</v>
      </c>
      <c r="D22" s="149">
        <f t="shared" ref="D22:P22" si="11">D23+D24</f>
        <v>8566.018</v>
      </c>
      <c r="E22" s="149">
        <f t="shared" si="11"/>
        <v>8786.3809999999994</v>
      </c>
      <c r="F22" s="149">
        <f t="shared" si="11"/>
        <v>12100.227999999999</v>
      </c>
      <c r="G22" s="149">
        <f t="shared" si="11"/>
        <v>10887.446999999996</v>
      </c>
      <c r="H22" s="149">
        <f t="shared" si="11"/>
        <v>9765.4279999999999</v>
      </c>
      <c r="I22" s="149">
        <f t="shared" si="11"/>
        <v>10845.476000000001</v>
      </c>
      <c r="J22" s="149">
        <f t="shared" si="11"/>
        <v>12925.514999999999</v>
      </c>
      <c r="K22" s="149">
        <f t="shared" si="11"/>
        <v>16550.898000000005</v>
      </c>
      <c r="L22" s="149">
        <f t="shared" si="11"/>
        <v>16352.254999999997</v>
      </c>
      <c r="M22" s="149">
        <f t="shared" si="11"/>
        <v>19444.970000000012</v>
      </c>
      <c r="N22" s="149">
        <f t="shared" si="11"/>
        <v>20420.215000000007</v>
      </c>
      <c r="O22" s="149">
        <f t="shared" si="11"/>
        <v>30478.081000000009</v>
      </c>
      <c r="P22" s="32">
        <f t="shared" si="11"/>
        <v>27809.843000000001</v>
      </c>
      <c r="Q22" s="24">
        <f t="shared" ref="Q22:Q32" si="12">(P22-O22)/O22</f>
        <v>-8.7546128642417079E-2</v>
      </c>
      <c r="S22" s="229">
        <f>C22/$C$32</f>
        <v>0.15635845182489225</v>
      </c>
      <c r="T22" s="230">
        <f t="shared" ref="T22:T31" si="13">H22/$H$32</f>
        <v>8.3640406074917184E-2</v>
      </c>
      <c r="U22" s="230">
        <f>L22/$L$32</f>
        <v>9.6639770789545831E-2</v>
      </c>
      <c r="V22" s="230">
        <f>M22/$M$32</f>
        <v>0.11695890991072237</v>
      </c>
      <c r="W22" s="230"/>
      <c r="X22" s="230">
        <f>O22/$O$32</f>
        <v>0.14842473721189622</v>
      </c>
      <c r="Y22" s="231">
        <f>P22/$P$32</f>
        <v>0.1394837235368642</v>
      </c>
    </row>
    <row r="23" spans="1:25" ht="20.100000000000001" customHeight="1">
      <c r="A23" s="16" t="s">
        <v>21</v>
      </c>
      <c r="C23" s="136">
        <v>6004.0109999999986</v>
      </c>
      <c r="D23" s="23">
        <v>3009.4789999999998</v>
      </c>
      <c r="E23" s="23">
        <v>4044.9969999999994</v>
      </c>
      <c r="F23" s="23">
        <v>7626.9130000000005</v>
      </c>
      <c r="G23" s="23">
        <v>7389.2459999999955</v>
      </c>
      <c r="H23" s="23">
        <v>5962.9829999999993</v>
      </c>
      <c r="I23" s="23">
        <v>7541.5960000000014</v>
      </c>
      <c r="J23" s="23">
        <v>9626.5649999999987</v>
      </c>
      <c r="K23" s="23">
        <v>10809.819000000005</v>
      </c>
      <c r="L23" s="23">
        <v>10499.393999999997</v>
      </c>
      <c r="M23" s="23">
        <v>15288.488000000012</v>
      </c>
      <c r="N23" s="23">
        <v>16844.233000000007</v>
      </c>
      <c r="O23" s="23">
        <v>21266.590000000007</v>
      </c>
      <c r="P23" s="137">
        <v>17266.134000000002</v>
      </c>
      <c r="Q23" s="24">
        <f t="shared" si="12"/>
        <v>-0.18810989444005852</v>
      </c>
      <c r="S23" s="223">
        <f>C23/$C$32</f>
        <v>6.7088895361125361E-2</v>
      </c>
      <c r="T23" s="217">
        <f t="shared" si="13"/>
        <v>5.1072653399096064E-2</v>
      </c>
      <c r="U23" s="217">
        <f t="shared" ref="U23:U31" si="14">L23/$L$32</f>
        <v>6.205009826407016E-2</v>
      </c>
      <c r="V23" s="217">
        <f t="shared" ref="V23:V31" si="15">M23/$M$32</f>
        <v>9.1958223163273609E-2</v>
      </c>
      <c r="W23" s="217"/>
      <c r="X23" s="217">
        <f t="shared" ref="X23:X31" si="16">O23/$O$32</f>
        <v>0.10356583907442007</v>
      </c>
      <c r="Y23" s="228">
        <f t="shared" ref="Y23:Y31" si="17">P23/$P$32</f>
        <v>8.6600440765036021E-2</v>
      </c>
    </row>
    <row r="24" spans="1:25" ht="20.100000000000001" customHeight="1" thickBot="1">
      <c r="A24" s="16" t="s">
        <v>22</v>
      </c>
      <c r="C24" s="17">
        <v>7989.0330000000004</v>
      </c>
      <c r="D24" s="26">
        <v>5556.5390000000007</v>
      </c>
      <c r="E24" s="26">
        <v>4741.384</v>
      </c>
      <c r="F24" s="26">
        <v>4473.3149999999996</v>
      </c>
      <c r="G24" s="26">
        <v>3498.201</v>
      </c>
      <c r="H24" s="26">
        <v>3802.4450000000006</v>
      </c>
      <c r="I24" s="26">
        <v>3303.8799999999997</v>
      </c>
      <c r="J24" s="26">
        <v>3298.9500000000003</v>
      </c>
      <c r="K24" s="26">
        <v>5741.0790000000006</v>
      </c>
      <c r="L24" s="26">
        <v>5852.8610000000008</v>
      </c>
      <c r="M24" s="26">
        <v>4156.482</v>
      </c>
      <c r="N24" s="26">
        <v>3575.9820000000004</v>
      </c>
      <c r="O24" s="26">
        <v>9211.4910000000018</v>
      </c>
      <c r="P24" s="39">
        <v>10543.708999999997</v>
      </c>
      <c r="Q24" s="27">
        <f t="shared" si="12"/>
        <v>0.14462566374976593</v>
      </c>
      <c r="S24" s="223">
        <f t="shared" ref="S24:S31" si="18">C24/$C$32</f>
        <v>8.92695564637669E-2</v>
      </c>
      <c r="T24" s="217">
        <f t="shared" si="13"/>
        <v>3.2567752675821127E-2</v>
      </c>
      <c r="U24" s="217">
        <f t="shared" si="14"/>
        <v>3.4589672525475672E-2</v>
      </c>
      <c r="V24" s="217">
        <f t="shared" si="15"/>
        <v>2.5000686747448767E-2</v>
      </c>
      <c r="W24" s="217"/>
      <c r="X24" s="217">
        <f t="shared" si="16"/>
        <v>4.4858898137476143E-2</v>
      </c>
      <c r="Y24" s="228">
        <f t="shared" si="17"/>
        <v>5.2883282771828181E-2</v>
      </c>
    </row>
    <row r="25" spans="1:25" ht="20.100000000000001" customHeight="1" thickBot="1">
      <c r="A25" s="116" t="s">
        <v>107</v>
      </c>
      <c r="B25" s="96"/>
      <c r="C25" s="148">
        <f>C26+C27</f>
        <v>44362.806000000004</v>
      </c>
      <c r="D25" s="149">
        <f t="shared" ref="D25:P25" si="19">D26+D27</f>
        <v>43617.645000000004</v>
      </c>
      <c r="E25" s="149">
        <f t="shared" si="19"/>
        <v>48226.388000000006</v>
      </c>
      <c r="F25" s="149">
        <f t="shared" si="19"/>
        <v>80230.285999999978</v>
      </c>
      <c r="G25" s="149">
        <f t="shared" si="19"/>
        <v>77636.810000000012</v>
      </c>
      <c r="H25" s="149">
        <f t="shared" si="19"/>
        <v>68043.643999999971</v>
      </c>
      <c r="I25" s="149">
        <f t="shared" si="19"/>
        <v>61667.878000000012</v>
      </c>
      <c r="J25" s="149">
        <f t="shared" si="19"/>
        <v>83889.502999999982</v>
      </c>
      <c r="K25" s="149">
        <f t="shared" si="19"/>
        <v>95757.706999999995</v>
      </c>
      <c r="L25" s="149">
        <f t="shared" si="19"/>
        <v>111620.54800000001</v>
      </c>
      <c r="M25" s="149">
        <f t="shared" si="19"/>
        <v>110730.55700000002</v>
      </c>
      <c r="N25" s="149">
        <f t="shared" si="19"/>
        <v>105989.42599999986</v>
      </c>
      <c r="O25" s="149">
        <f t="shared" si="19"/>
        <v>117857.19799999992</v>
      </c>
      <c r="P25" s="32">
        <f t="shared" si="19"/>
        <v>111922.73899999994</v>
      </c>
      <c r="Q25" s="28">
        <f t="shared" si="12"/>
        <v>-5.0352961895462491E-2</v>
      </c>
      <c r="S25" s="335">
        <f t="shared" si="18"/>
        <v>0.49571055910122502</v>
      </c>
      <c r="T25" s="336">
        <f t="shared" si="13"/>
        <v>0.58279043324850688</v>
      </c>
      <c r="U25" s="336">
        <f t="shared" si="14"/>
        <v>0.65966340263917733</v>
      </c>
      <c r="V25" s="336">
        <f t="shared" si="15"/>
        <v>0.66602958197040685</v>
      </c>
      <c r="W25" s="336"/>
      <c r="X25" s="336">
        <f t="shared" si="16"/>
        <v>0.57395095320077416</v>
      </c>
      <c r="Y25" s="337">
        <f t="shared" si="17"/>
        <v>0.56136240625898537</v>
      </c>
    </row>
    <row r="26" spans="1:25" ht="20.100000000000001" customHeight="1">
      <c r="A26" s="16"/>
      <c r="B26" s="101" t="s">
        <v>23</v>
      </c>
      <c r="C26" s="17">
        <v>43440.892000000007</v>
      </c>
      <c r="D26" s="26">
        <v>41327.179000000004</v>
      </c>
      <c r="E26" s="26">
        <v>45813.498000000007</v>
      </c>
      <c r="F26" s="26">
        <v>76925.854999999981</v>
      </c>
      <c r="G26" s="26">
        <v>74549.136000000013</v>
      </c>
      <c r="H26" s="26">
        <v>65953.607999999978</v>
      </c>
      <c r="I26" s="26">
        <v>57836.561000000009</v>
      </c>
      <c r="J26" s="26">
        <v>76069.944999999978</v>
      </c>
      <c r="K26" s="26">
        <v>91565.603999999992</v>
      </c>
      <c r="L26" s="26">
        <v>105467.89000000001</v>
      </c>
      <c r="M26" s="26">
        <v>105725.96900000001</v>
      </c>
      <c r="N26" s="26">
        <v>100974.92099999986</v>
      </c>
      <c r="O26" s="26">
        <v>113791.03499999992</v>
      </c>
      <c r="P26" s="39">
        <v>101843.61299999994</v>
      </c>
      <c r="Q26" s="27">
        <f t="shared" si="12"/>
        <v>-0.10499440487556849</v>
      </c>
      <c r="S26" s="223">
        <f t="shared" si="18"/>
        <v>0.48540908032679297</v>
      </c>
      <c r="T26" s="217">
        <f t="shared" si="13"/>
        <v>0.56488937865559041</v>
      </c>
      <c r="U26" s="217">
        <f t="shared" si="14"/>
        <v>0.62330196754252154</v>
      </c>
      <c r="V26" s="217">
        <f t="shared" si="15"/>
        <v>0.63592765036381227</v>
      </c>
      <c r="W26" s="217"/>
      <c r="X26" s="217">
        <f t="shared" si="16"/>
        <v>0.55414920863766548</v>
      </c>
      <c r="Y26" s="228">
        <f t="shared" si="17"/>
        <v>0.51080929725807445</v>
      </c>
    </row>
    <row r="27" spans="1:25" ht="20.100000000000001" customHeight="1">
      <c r="A27" s="102"/>
      <c r="B27" s="105" t="s">
        <v>108</v>
      </c>
      <c r="C27" s="103">
        <v>921.91399999999999</v>
      </c>
      <c r="D27" s="169">
        <v>2290.4659999999999</v>
      </c>
      <c r="E27" s="169">
        <v>2412.89</v>
      </c>
      <c r="F27" s="169">
        <v>3304.431</v>
      </c>
      <c r="G27" s="169">
        <v>3087.674</v>
      </c>
      <c r="H27" s="169">
        <v>2090.0360000000001</v>
      </c>
      <c r="I27" s="169">
        <v>3831.317</v>
      </c>
      <c r="J27" s="169">
        <v>7819.5580000000009</v>
      </c>
      <c r="K27" s="169">
        <v>4192.103000000001</v>
      </c>
      <c r="L27" s="169">
        <v>6152.6579999999994</v>
      </c>
      <c r="M27" s="169">
        <v>5004.5879999999997</v>
      </c>
      <c r="N27" s="169">
        <v>5014.5050000000001</v>
      </c>
      <c r="O27" s="169">
        <v>4066.1630000000009</v>
      </c>
      <c r="P27" s="104">
        <v>10079.126</v>
      </c>
      <c r="Q27" s="108">
        <f t="shared" si="12"/>
        <v>1.4787806096312417</v>
      </c>
      <c r="S27" s="346">
        <f t="shared" si="18"/>
        <v>1.0301478774432047E-2</v>
      </c>
      <c r="T27" s="347">
        <f t="shared" si="13"/>
        <v>1.7901054592916524E-2</v>
      </c>
      <c r="U27" s="347">
        <f t="shared" si="14"/>
        <v>3.6361435096655813E-2</v>
      </c>
      <c r="V27" s="347">
        <f t="shared" si="15"/>
        <v>3.0101931606594499E-2</v>
      </c>
      <c r="W27" s="347"/>
      <c r="X27" s="347">
        <f t="shared" si="16"/>
        <v>1.9801744563108667E-2</v>
      </c>
      <c r="Y27" s="348">
        <f t="shared" si="17"/>
        <v>5.0553109000910937E-2</v>
      </c>
    </row>
    <row r="28" spans="1:25" ht="20.100000000000001" customHeight="1">
      <c r="A28" s="16" t="s">
        <v>109</v>
      </c>
      <c r="C28" s="17">
        <v>2354.8450000000003</v>
      </c>
      <c r="D28" s="26">
        <v>735.51399999999978</v>
      </c>
      <c r="E28" s="26">
        <v>828.25599999999997</v>
      </c>
      <c r="F28" s="26">
        <v>380.53000000000003</v>
      </c>
      <c r="G28" s="26">
        <v>1367.136</v>
      </c>
      <c r="H28" s="26">
        <v>1287.1490000000001</v>
      </c>
      <c r="I28" s="26">
        <v>956.71599999999989</v>
      </c>
      <c r="J28" s="26">
        <v>1616.471</v>
      </c>
      <c r="K28" s="26">
        <v>828.87899999999991</v>
      </c>
      <c r="L28" s="26">
        <v>1210.96</v>
      </c>
      <c r="M28" s="26">
        <v>1082.181</v>
      </c>
      <c r="N28" s="26">
        <v>3076.3209999999999</v>
      </c>
      <c r="O28" s="26">
        <v>2018.8919999999998</v>
      </c>
      <c r="P28" s="39">
        <v>2683.04</v>
      </c>
      <c r="Q28" s="27">
        <f t="shared" si="12"/>
        <v>0.32896658166954951</v>
      </c>
      <c r="S28" s="223">
        <f t="shared" si="18"/>
        <v>2.6313068013477874E-2</v>
      </c>
      <c r="T28" s="217">
        <f t="shared" si="13"/>
        <v>1.1024367292342291E-2</v>
      </c>
      <c r="U28" s="217">
        <f t="shared" si="14"/>
        <v>7.1566213244172406E-3</v>
      </c>
      <c r="V28" s="217">
        <f t="shared" si="15"/>
        <v>6.5091748707298272E-3</v>
      </c>
      <c r="W28" s="217"/>
      <c r="X28" s="217">
        <f t="shared" si="16"/>
        <v>9.8317710540633922E-3</v>
      </c>
      <c r="Y28" s="228">
        <f t="shared" si="17"/>
        <v>1.3457120545353245E-2</v>
      </c>
    </row>
    <row r="29" spans="1:25" ht="20.100000000000001" customHeight="1">
      <c r="A29" s="16" t="s">
        <v>110</v>
      </c>
      <c r="C29" s="17">
        <v>90.73</v>
      </c>
      <c r="D29" s="26">
        <v>14.494999999999999</v>
      </c>
      <c r="E29" s="26">
        <v>0.21099999999999999</v>
      </c>
      <c r="F29" s="26">
        <v>0.86199999999999999</v>
      </c>
      <c r="G29" s="26">
        <v>2.29</v>
      </c>
      <c r="H29" s="26">
        <v>617.91200000000003</v>
      </c>
      <c r="I29" s="26">
        <v>17.667000000000002</v>
      </c>
      <c r="J29" s="26">
        <v>460.82400000000001</v>
      </c>
      <c r="K29" s="26">
        <v>369.79700000000003</v>
      </c>
      <c r="L29" s="26">
        <v>175.75600000000003</v>
      </c>
      <c r="M29" s="26">
        <v>193.25200000000001</v>
      </c>
      <c r="N29" s="26">
        <v>226.72400000000002</v>
      </c>
      <c r="O29" s="26">
        <v>150.21499999999997</v>
      </c>
      <c r="P29" s="39">
        <v>532.73199999999997</v>
      </c>
      <c r="Q29" s="27">
        <f t="shared" si="12"/>
        <v>2.5464634024564794</v>
      </c>
      <c r="S29" s="223">
        <f t="shared" si="18"/>
        <v>1.0138181752356724E-3</v>
      </c>
      <c r="T29" s="217">
        <f t="shared" si="13"/>
        <v>5.2923856075293612E-3</v>
      </c>
      <c r="U29" s="217">
        <f t="shared" si="14"/>
        <v>1.0386958590657633E-3</v>
      </c>
      <c r="V29" s="217">
        <f t="shared" si="15"/>
        <v>1.1623850928063611E-3</v>
      </c>
      <c r="W29" s="217"/>
      <c r="X29" s="217">
        <f t="shared" si="16"/>
        <v>7.3152971475746716E-4</v>
      </c>
      <c r="Y29" s="228">
        <f t="shared" si="17"/>
        <v>2.67198354939439E-3</v>
      </c>
    </row>
    <row r="30" spans="1:25" ht="20.100000000000001" customHeight="1">
      <c r="A30" s="16" t="s">
        <v>25</v>
      </c>
      <c r="C30" s="17">
        <v>21532.355999999996</v>
      </c>
      <c r="D30" s="26">
        <v>21268.274000000005</v>
      </c>
      <c r="E30" s="26">
        <v>22040.265000000007</v>
      </c>
      <c r="F30" s="26">
        <v>20663.440000000002</v>
      </c>
      <c r="G30" s="26">
        <v>24106.091999999997</v>
      </c>
      <c r="H30" s="26">
        <v>24674.334999999995</v>
      </c>
      <c r="I30" s="26">
        <v>23079.945999999996</v>
      </c>
      <c r="J30" s="26">
        <v>22599.071000000011</v>
      </c>
      <c r="K30" s="26">
        <v>23860.329000000002</v>
      </c>
      <c r="L30" s="26">
        <v>23962.16299999999</v>
      </c>
      <c r="M30" s="26">
        <v>17827.278000000009</v>
      </c>
      <c r="N30" s="26">
        <v>25562.373</v>
      </c>
      <c r="O30" s="26">
        <v>33434.776999999995</v>
      </c>
      <c r="P30" s="39">
        <v>35698.314999999995</v>
      </c>
      <c r="Q30" s="27">
        <f t="shared" si="12"/>
        <v>6.7700107585583744E-2</v>
      </c>
      <c r="S30" s="223">
        <f t="shared" si="18"/>
        <v>0.24060282010850742</v>
      </c>
      <c r="T30" s="217">
        <f t="shared" si="13"/>
        <v>0.21133445446820573</v>
      </c>
      <c r="U30" s="217">
        <f t="shared" si="14"/>
        <v>0.14161337014018771</v>
      </c>
      <c r="V30" s="217">
        <f t="shared" si="15"/>
        <v>0.10722870755549649</v>
      </c>
      <c r="W30" s="217"/>
      <c r="X30" s="217">
        <f t="shared" si="16"/>
        <v>0.16282350552068386</v>
      </c>
      <c r="Y30" s="228">
        <f t="shared" si="17"/>
        <v>0.17904933516495911</v>
      </c>
    </row>
    <row r="31" spans="1:25" ht="20.100000000000001" customHeight="1" thickBot="1">
      <c r="A31" s="16" t="s">
        <v>26</v>
      </c>
      <c r="C31" s="17">
        <v>7159.5839999999998</v>
      </c>
      <c r="D31" s="26">
        <v>7712.6229999999996</v>
      </c>
      <c r="E31" s="26">
        <v>6489.799</v>
      </c>
      <c r="F31" s="26">
        <v>9023.6550000000007</v>
      </c>
      <c r="G31" s="26">
        <v>11154.216</v>
      </c>
      <c r="H31" s="26">
        <v>12366.440999999997</v>
      </c>
      <c r="I31" s="26">
        <v>13622.852999999999</v>
      </c>
      <c r="J31" s="26">
        <v>15714.542000000001</v>
      </c>
      <c r="K31" s="26">
        <v>20736.781999999996</v>
      </c>
      <c r="L31" s="26">
        <v>15886.656000000001</v>
      </c>
      <c r="M31" s="26">
        <v>16976.474999999999</v>
      </c>
      <c r="N31" s="26">
        <v>17590.980000000007</v>
      </c>
      <c r="O31" s="26">
        <v>21404.511999999999</v>
      </c>
      <c r="P31" s="39">
        <v>20730.307000000001</v>
      </c>
      <c r="Q31" s="31">
        <f t="shared" si="12"/>
        <v>-3.1498265412451272E-2</v>
      </c>
      <c r="S31" s="223">
        <f t="shared" si="18"/>
        <v>8.00012827766617E-2</v>
      </c>
      <c r="T31" s="217">
        <f t="shared" si="13"/>
        <v>0.10591795330849858</v>
      </c>
      <c r="U31" s="217">
        <f t="shared" si="14"/>
        <v>9.3888139247606126E-2</v>
      </c>
      <c r="V31" s="217">
        <f t="shared" si="15"/>
        <v>0.10211124059983785</v>
      </c>
      <c r="W31" s="217"/>
      <c r="X31" s="217">
        <f t="shared" si="16"/>
        <v>0.10423750329782502</v>
      </c>
      <c r="Y31" s="228">
        <f t="shared" si="17"/>
        <v>0.1039754309444437</v>
      </c>
    </row>
    <row r="32" spans="1:25" ht="26.25" customHeight="1" thickBot="1">
      <c r="A32" s="248" t="s">
        <v>27</v>
      </c>
      <c r="B32" s="249"/>
      <c r="C32" s="250">
        <f>C23+C24+C25+C28+C29+C30+C31</f>
        <v>89493.365000000005</v>
      </c>
      <c r="D32" s="251">
        <f t="shared" ref="D32:P32" si="20">D23+D24+D25+D28+D29+D30+D31</f>
        <v>81914.569000000018</v>
      </c>
      <c r="E32" s="251">
        <f t="shared" si="20"/>
        <v>86371.300000000017</v>
      </c>
      <c r="F32" s="251">
        <f t="shared" si="20"/>
        <v>122399.00099999997</v>
      </c>
      <c r="G32" s="251">
        <f t="shared" si="20"/>
        <v>125153.99099999999</v>
      </c>
      <c r="H32" s="251">
        <f t="shared" si="20"/>
        <v>116754.90899999996</v>
      </c>
      <c r="I32" s="251">
        <f t="shared" si="20"/>
        <v>110190.53600000001</v>
      </c>
      <c r="J32" s="251">
        <f t="shared" si="20"/>
        <v>137205.92599999998</v>
      </c>
      <c r="K32" s="251">
        <f t="shared" si="20"/>
        <v>158104.39200000002</v>
      </c>
      <c r="L32" s="251">
        <f t="shared" si="20"/>
        <v>169208.33799999999</v>
      </c>
      <c r="M32" s="251">
        <f t="shared" si="20"/>
        <v>166254.71300000008</v>
      </c>
      <c r="N32" s="251">
        <f t="shared" si="20"/>
        <v>172866.03899999987</v>
      </c>
      <c r="O32" s="251">
        <f t="shared" si="20"/>
        <v>205343.6749999999</v>
      </c>
      <c r="P32" s="252">
        <f t="shared" si="20"/>
        <v>199376.97599999994</v>
      </c>
      <c r="Q32" s="237">
        <f t="shared" si="12"/>
        <v>-2.905713555579429E-2</v>
      </c>
      <c r="S32" s="254">
        <f>S23+S24+S25+S28+S29+S30+S31</f>
        <v>1</v>
      </c>
      <c r="T32" s="256">
        <f t="shared" ref="T32:Y32" si="21">T23+T24+T25+T28+T29+T30+T31</f>
        <v>1</v>
      </c>
      <c r="U32" s="256">
        <f t="shared" si="21"/>
        <v>0.99999999999999989</v>
      </c>
      <c r="V32" s="256">
        <f t="shared" si="21"/>
        <v>0.99999999999999967</v>
      </c>
      <c r="W32" s="256"/>
      <c r="X32" s="256">
        <f t="shared" si="21"/>
        <v>1.0000000000000002</v>
      </c>
      <c r="Y32" s="255">
        <f t="shared" si="21"/>
        <v>1</v>
      </c>
    </row>
    <row r="33" spans="1:40" ht="20.100000000000001" customHeight="1" thickBot="1"/>
    <row r="34" spans="1:40" s="2" customFormat="1" ht="15" customHeight="1">
      <c r="A34" s="481" t="s">
        <v>20</v>
      </c>
      <c r="B34" s="514"/>
      <c r="C34" s="517" t="s">
        <v>50</v>
      </c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7"/>
      <c r="Q34" s="492" t="s">
        <v>175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ht="15.75" customHeight="1">
      <c r="A35" s="490"/>
      <c r="B35" s="515"/>
      <c r="C35" s="518" t="str">
        <f>C20</f>
        <v>jan - dez</v>
      </c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500"/>
      <c r="Q35" s="493"/>
    </row>
    <row r="36" spans="1:40" ht="21.75" customHeight="1" thickBot="1">
      <c r="A36" s="482"/>
      <c r="B36" s="516"/>
      <c r="C36" s="209">
        <v>2010</v>
      </c>
      <c r="D36" s="59">
        <v>2011</v>
      </c>
      <c r="E36" s="59">
        <v>2012</v>
      </c>
      <c r="F36" s="59">
        <v>2013</v>
      </c>
      <c r="G36" s="59">
        <v>2014</v>
      </c>
      <c r="H36" s="59">
        <v>2015</v>
      </c>
      <c r="I36" s="59">
        <v>2016</v>
      </c>
      <c r="J36" s="59">
        <v>2017</v>
      </c>
      <c r="K36" s="59">
        <v>2018</v>
      </c>
      <c r="L36" s="59">
        <v>2019</v>
      </c>
      <c r="M36" s="59">
        <v>2020</v>
      </c>
      <c r="N36" s="59">
        <v>2021</v>
      </c>
      <c r="O36" s="59">
        <v>2022</v>
      </c>
      <c r="P36" s="60">
        <v>2023</v>
      </c>
      <c r="Q36" s="494"/>
    </row>
    <row r="37" spans="1:40" ht="21.75" customHeight="1" thickBot="1">
      <c r="A37" s="512" t="s">
        <v>146</v>
      </c>
      <c r="B37" s="513"/>
      <c r="C37" s="53">
        <f t="shared" ref="C37:J47" si="22">(C22/C7)*10</f>
        <v>0.54041172500903889</v>
      </c>
      <c r="D37" s="57">
        <f t="shared" si="22"/>
        <v>0.59868722411417064</v>
      </c>
      <c r="E37" s="57">
        <f t="shared" si="22"/>
        <v>0.8440867590568234</v>
      </c>
      <c r="F37" s="57">
        <f t="shared" si="22"/>
        <v>0.97954791072843783</v>
      </c>
      <c r="G37" s="57">
        <f t="shared" si="22"/>
        <v>0.99259328074667796</v>
      </c>
      <c r="H37" s="57">
        <f t="shared" si="22"/>
        <v>0.82784888761992481</v>
      </c>
      <c r="I37" s="57">
        <f t="shared" si="22"/>
        <v>1.1733209453966134</v>
      </c>
      <c r="J37" s="57">
        <f t="shared" si="22"/>
        <v>1.5174935082042351</v>
      </c>
      <c r="K37" s="57">
        <f t="shared" ref="K37:K38" si="23">(K22/K7)*10</f>
        <v>1.3255078421758997</v>
      </c>
      <c r="L37" s="57">
        <f t="shared" ref="L37" si="24">(L22/L7)*10</f>
        <v>1.0931869881490135</v>
      </c>
      <c r="M37" s="57">
        <f t="shared" ref="M37:P37" si="25">(M22/M7)*10</f>
        <v>1.5218440724531956</v>
      </c>
      <c r="N37" s="57">
        <f t="shared" si="25"/>
        <v>1.722469478997271</v>
      </c>
      <c r="O37" s="57">
        <f t="shared" si="25"/>
        <v>1.3199087248168693</v>
      </c>
      <c r="P37" s="57">
        <f t="shared" si="25"/>
        <v>1.2091559930474662</v>
      </c>
      <c r="Q37" s="28">
        <f>(P37-O37)/O37</f>
        <v>-8.390938682882744E-2</v>
      </c>
    </row>
    <row r="38" spans="1:40" ht="20.100000000000001" customHeight="1">
      <c r="A38" s="16" t="s">
        <v>21</v>
      </c>
      <c r="C38" s="52">
        <f t="shared" si="22"/>
        <v>1.1580884246342156</v>
      </c>
      <c r="D38" s="56">
        <f t="shared" si="22"/>
        <v>3.879684466457479</v>
      </c>
      <c r="E38" s="56">
        <f t="shared" si="22"/>
        <v>3.4460201206832068</v>
      </c>
      <c r="F38" s="56">
        <f t="shared" si="22"/>
        <v>1.450712953566955</v>
      </c>
      <c r="G38" s="56">
        <f t="shared" si="22"/>
        <v>2.527131300432357</v>
      </c>
      <c r="H38" s="56">
        <f t="shared" si="22"/>
        <v>1.7908092751150984</v>
      </c>
      <c r="I38" s="56">
        <f t="shared" si="22"/>
        <v>3.598314589318321</v>
      </c>
      <c r="J38" s="56">
        <f t="shared" si="22"/>
        <v>5.4987576256083326</v>
      </c>
      <c r="K38" s="56">
        <f t="shared" si="23"/>
        <v>3.1036112456542266</v>
      </c>
      <c r="L38" s="56">
        <f t="shared" ref="L38" si="26">(L23/L8)*10</f>
        <v>2.9788540226213027</v>
      </c>
      <c r="M38" s="56">
        <f t="shared" ref="M38:P38" si="27">(M23/M8)*10</f>
        <v>2.8631221117810517</v>
      </c>
      <c r="N38" s="56">
        <f t="shared" si="27"/>
        <v>3.8362647723985899</v>
      </c>
      <c r="O38" s="56">
        <f t="shared" si="27"/>
        <v>5.1394421059093069</v>
      </c>
      <c r="P38" s="56">
        <f t="shared" si="27"/>
        <v>8.3418287334297698</v>
      </c>
      <c r="Q38" s="27">
        <f>(P38-O38)/O38</f>
        <v>0.62310004890187853</v>
      </c>
    </row>
    <row r="39" spans="1:40" ht="20.100000000000001" customHeight="1" thickBot="1">
      <c r="A39" s="16" t="s">
        <v>22</v>
      </c>
      <c r="C39" s="52">
        <f t="shared" si="22"/>
        <v>0.38577799956125119</v>
      </c>
      <c r="D39" s="56">
        <f t="shared" si="22"/>
        <v>0.41061305173547746</v>
      </c>
      <c r="E39" s="56">
        <f t="shared" si="22"/>
        <v>0.51338587758541288</v>
      </c>
      <c r="F39" s="56">
        <f t="shared" si="22"/>
        <v>0.63044261057865425</v>
      </c>
      <c r="G39" s="56">
        <f t="shared" si="22"/>
        <v>0.43484418295073679</v>
      </c>
      <c r="H39" s="56">
        <f t="shared" si="22"/>
        <v>0.44912298978382498</v>
      </c>
      <c r="I39" s="56">
        <f t="shared" si="22"/>
        <v>0.4622406727245153</v>
      </c>
      <c r="J39" s="56">
        <f t="shared" si="22"/>
        <v>0.48750597384894989</v>
      </c>
      <c r="K39" s="56">
        <f t="shared" ref="K39" si="28">(K24/K9)*10</f>
        <v>0.63765132070643382</v>
      </c>
      <c r="L39" s="56">
        <f t="shared" ref="L39" si="29">(L24/L9)*10</f>
        <v>0.51189602727588168</v>
      </c>
      <c r="M39" s="56">
        <f t="shared" ref="M39:P39" si="30">(M24/M9)*10</f>
        <v>0.5588587802855981</v>
      </c>
      <c r="N39" s="56">
        <f t="shared" si="30"/>
        <v>0.47907114389662858</v>
      </c>
      <c r="O39" s="56">
        <f t="shared" si="30"/>
        <v>0.48601413359922441</v>
      </c>
      <c r="P39" s="56">
        <f t="shared" si="30"/>
        <v>0.50377122154227993</v>
      </c>
      <c r="Q39" s="27">
        <f t="shared" ref="Q39:Q47" si="31">(P39-O39)/O39</f>
        <v>3.653615546435595E-2</v>
      </c>
    </row>
    <row r="40" spans="1:40" ht="20.100000000000001" customHeight="1" thickBot="1">
      <c r="A40" s="116" t="s">
        <v>107</v>
      </c>
      <c r="B40" s="96"/>
      <c r="C40" s="349">
        <f t="shared" si="22"/>
        <v>0.33164247485595488</v>
      </c>
      <c r="D40" s="350">
        <f t="shared" si="22"/>
        <v>0.33045610882802673</v>
      </c>
      <c r="E40" s="350">
        <f t="shared" si="22"/>
        <v>0.45642245037903284</v>
      </c>
      <c r="F40" s="350">
        <f t="shared" si="22"/>
        <v>0.60354928745855518</v>
      </c>
      <c r="G40" s="350">
        <f t="shared" si="22"/>
        <v>0.38760044775781999</v>
      </c>
      <c r="H40" s="350">
        <f t="shared" si="22"/>
        <v>0.38081591563200962</v>
      </c>
      <c r="I40" s="350">
        <f t="shared" si="22"/>
        <v>0.42543131144083374</v>
      </c>
      <c r="J40" s="350">
        <f t="shared" si="22"/>
        <v>0.46743622388639433</v>
      </c>
      <c r="K40" s="350">
        <f t="shared" ref="K40" si="32">(K25/K10)*10</f>
        <v>0.60117553097231191</v>
      </c>
      <c r="L40" s="350">
        <f t="shared" ref="L40" si="33">(L25/L10)*10</f>
        <v>0.43983971503002806</v>
      </c>
      <c r="M40" s="350">
        <f t="shared" ref="M40:P40" si="34">(M25/M10)*10</f>
        <v>0.46979874123421195</v>
      </c>
      <c r="N40" s="350">
        <f t="shared" si="34"/>
        <v>0.41081048351240984</v>
      </c>
      <c r="O40" s="350">
        <f t="shared" si="34"/>
        <v>0.47927271105382929</v>
      </c>
      <c r="P40" s="350">
        <f t="shared" si="34"/>
        <v>0.45219138899015854</v>
      </c>
      <c r="Q40" s="28">
        <f t="shared" si="31"/>
        <v>-5.6505036567018579E-2</v>
      </c>
    </row>
    <row r="41" spans="1:40" ht="20.100000000000001" customHeight="1">
      <c r="A41" s="16"/>
      <c r="B41" s="101" t="s">
        <v>23</v>
      </c>
      <c r="C41" s="52">
        <f t="shared" si="22"/>
        <v>0.32977457394895704</v>
      </c>
      <c r="D41" s="56">
        <f t="shared" si="22"/>
        <v>0.32866330254601178</v>
      </c>
      <c r="E41" s="56">
        <f t="shared" si="22"/>
        <v>0.45694183632408247</v>
      </c>
      <c r="F41" s="56">
        <f t="shared" si="22"/>
        <v>0.59606193597757695</v>
      </c>
      <c r="G41" s="56">
        <f t="shared" si="22"/>
        <v>0.37893783880447124</v>
      </c>
      <c r="H41" s="56">
        <f t="shared" si="22"/>
        <v>0.37599393576337381</v>
      </c>
      <c r="I41" s="56">
        <f t="shared" si="22"/>
        <v>0.41920145087116978</v>
      </c>
      <c r="J41" s="56">
        <f t="shared" si="22"/>
        <v>0.45506236458639521</v>
      </c>
      <c r="K41" s="56">
        <f t="shared" ref="K41" si="35">(K26/K11)*10</f>
        <v>0.59696265916114866</v>
      </c>
      <c r="L41" s="56">
        <f t="shared" ref="L41" si="36">(L26/L11)*10</f>
        <v>0.43527877301014584</v>
      </c>
      <c r="M41" s="56">
        <f t="shared" ref="M41:P41" si="37">(M26/M11)*10</f>
        <v>0.46977548860912977</v>
      </c>
      <c r="N41" s="56">
        <f t="shared" si="37"/>
        <v>0.41159763654276627</v>
      </c>
      <c r="O41" s="56">
        <f t="shared" si="37"/>
        <v>0.47711784348822117</v>
      </c>
      <c r="P41" s="56">
        <f t="shared" si="37"/>
        <v>0.45117437555842921</v>
      </c>
      <c r="Q41" s="27">
        <f>(P41-O41)/O41</f>
        <v>-5.4375388143353819E-2</v>
      </c>
    </row>
    <row r="42" spans="1:40" ht="20.100000000000001" customHeight="1">
      <c r="A42" s="102"/>
      <c r="B42" s="105" t="s">
        <v>108</v>
      </c>
      <c r="C42" s="106">
        <f t="shared" si="22"/>
        <v>0.45238231932829187</v>
      </c>
      <c r="D42" s="107">
        <f t="shared" si="22"/>
        <v>0.3665309764478949</v>
      </c>
      <c r="E42" s="107">
        <f t="shared" si="22"/>
        <v>0.44678018449733542</v>
      </c>
      <c r="F42" s="107">
        <f t="shared" si="22"/>
        <v>0.85298113386778818</v>
      </c>
      <c r="G42" s="107">
        <f t="shared" si="22"/>
        <v>0.86506381359716833</v>
      </c>
      <c r="H42" s="107">
        <f t="shared" si="22"/>
        <v>0.63970034381005692</v>
      </c>
      <c r="I42" s="107">
        <f t="shared" si="22"/>
        <v>0.54847771018407776</v>
      </c>
      <c r="J42" s="107">
        <f t="shared" si="22"/>
        <v>0.63555609018254178</v>
      </c>
      <c r="K42" s="107">
        <f t="shared" ref="K42" si="38">(K27/K12)*10</f>
        <v>0.71073180350037002</v>
      </c>
      <c r="L42" s="107">
        <f t="shared" ref="L42" si="39">(L27/L12)*10</f>
        <v>0.53613869798106806</v>
      </c>
      <c r="M42" s="107">
        <f t="shared" ref="M42:P42" si="40">(M27/M12)*10</f>
        <v>0.47029051028794666</v>
      </c>
      <c r="N42" s="107">
        <f t="shared" si="40"/>
        <v>0.39557687981069756</v>
      </c>
      <c r="O42" s="107">
        <f t="shared" si="40"/>
        <v>0.54861275078193805</v>
      </c>
      <c r="P42" s="107">
        <f t="shared" si="40"/>
        <v>0.4627309304466582</v>
      </c>
      <c r="Q42" s="108">
        <f>(P42-O42)/O42</f>
        <v>-0.15654360970078157</v>
      </c>
    </row>
    <row r="43" spans="1:40" ht="20.100000000000001" customHeight="1">
      <c r="A43" s="16" t="s">
        <v>109</v>
      </c>
      <c r="C43" s="114">
        <f t="shared" si="22"/>
        <v>0.50269187336027343</v>
      </c>
      <c r="D43" s="115">
        <f t="shared" si="22"/>
        <v>2.8974583215152365</v>
      </c>
      <c r="E43" s="115">
        <f t="shared" si="22"/>
        <v>4.1516383376524431</v>
      </c>
      <c r="F43" s="115">
        <f t="shared" si="22"/>
        <v>2.2451869464914718</v>
      </c>
      <c r="G43" s="115">
        <f t="shared" si="22"/>
        <v>0.81092642835196027</v>
      </c>
      <c r="H43" s="115">
        <f t="shared" si="22"/>
        <v>1.0351291992469442</v>
      </c>
      <c r="I43" s="115">
        <f t="shared" si="22"/>
        <v>1.1552462177699905</v>
      </c>
      <c r="J43" s="115">
        <f t="shared" si="22"/>
        <v>1.9502246448150724</v>
      </c>
      <c r="K43" s="115">
        <f t="shared" ref="K43" si="41">(K28/K13)*10</f>
        <v>2.1252163345050645</v>
      </c>
      <c r="L43" s="115">
        <f t="shared" ref="L43" si="42">(L28/L13)*10</f>
        <v>2.3853854366522347</v>
      </c>
      <c r="M43" s="115">
        <f t="shared" ref="M43:P43" si="43">(M28/M13)*10</f>
        <v>1.0196374579658336</v>
      </c>
      <c r="N43" s="115">
        <f t="shared" si="43"/>
        <v>2.2167353259291334</v>
      </c>
      <c r="O43" s="115">
        <f t="shared" si="43"/>
        <v>4.0015222057712991</v>
      </c>
      <c r="P43" s="115">
        <f t="shared" si="43"/>
        <v>7.4280050718980286</v>
      </c>
      <c r="Q43" s="27">
        <f>(P43-O43)/O43</f>
        <v>0.85629485229015989</v>
      </c>
    </row>
    <row r="44" spans="1:40" ht="20.100000000000001" customHeight="1">
      <c r="A44" s="16" t="s">
        <v>110</v>
      </c>
      <c r="C44" s="52">
        <f t="shared" si="22"/>
        <v>0.42911736050020349</v>
      </c>
      <c r="D44" s="56">
        <f t="shared" si="22"/>
        <v>11.476642913697543</v>
      </c>
      <c r="E44" s="56">
        <f t="shared" si="22"/>
        <v>3.9074074074074074</v>
      </c>
      <c r="F44" s="56">
        <f t="shared" si="22"/>
        <v>6.4328358208955203</v>
      </c>
      <c r="G44" s="56">
        <f t="shared" si="22"/>
        <v>6.4689265536723166</v>
      </c>
      <c r="H44" s="56">
        <f t="shared" si="22"/>
        <v>0.41043776299489532</v>
      </c>
      <c r="I44" s="56">
        <f t="shared" si="22"/>
        <v>4.1746219281663519</v>
      </c>
      <c r="J44" s="56">
        <f t="shared" si="22"/>
        <v>0.50633545613965703</v>
      </c>
      <c r="K44" s="56">
        <f t="shared" ref="K44" si="44">(K29/K14)*10</f>
        <v>0.57000761454964721</v>
      </c>
      <c r="L44" s="56">
        <f t="shared" ref="L44" si="45">(L29/L14)*10</f>
        <v>0.60771486265940089</v>
      </c>
      <c r="M44" s="56">
        <f t="shared" ref="M44:P44" si="46">(M29/M14)*10</f>
        <v>0.54794505011554229</v>
      </c>
      <c r="N44" s="56">
        <f t="shared" si="46"/>
        <v>0.65005806035409641</v>
      </c>
      <c r="O44" s="56">
        <f t="shared" si="46"/>
        <v>0.79229827948141807</v>
      </c>
      <c r="P44" s="56">
        <f t="shared" si="46"/>
        <v>2.1405433205961177</v>
      </c>
      <c r="Q44" s="27">
        <f t="shared" si="31"/>
        <v>1.7016887150091562</v>
      </c>
    </row>
    <row r="45" spans="1:40" ht="20.100000000000001" customHeight="1">
      <c r="A45" s="16" t="s">
        <v>25</v>
      </c>
      <c r="C45" s="52">
        <f t="shared" si="22"/>
        <v>2.9905510039402063</v>
      </c>
      <c r="D45" s="56">
        <f t="shared" si="22"/>
        <v>3.4232039958969733</v>
      </c>
      <c r="E45" s="56">
        <f t="shared" si="22"/>
        <v>3.8520523816897603</v>
      </c>
      <c r="F45" s="56">
        <f t="shared" si="22"/>
        <v>4.0647217869995806</v>
      </c>
      <c r="G45" s="56">
        <f t="shared" si="22"/>
        <v>4.230632286343881</v>
      </c>
      <c r="H45" s="56">
        <f t="shared" si="22"/>
        <v>4.8628836780670444</v>
      </c>
      <c r="I45" s="56">
        <f t="shared" si="22"/>
        <v>4.2043750012523891</v>
      </c>
      <c r="J45" s="56">
        <f t="shared" si="22"/>
        <v>4.78767098619908</v>
      </c>
      <c r="K45" s="56">
        <f t="shared" ref="K45" si="47">(K30/K15)*10</f>
        <v>5.6528191092028575</v>
      </c>
      <c r="L45" s="56">
        <f t="shared" ref="L45" si="48">(L30/L15)*10</f>
        <v>5.4364878830126191</v>
      </c>
      <c r="M45" s="56">
        <f t="shared" ref="M45:P45" si="49">(M30/M15)*10</f>
        <v>4.4575728298082398</v>
      </c>
      <c r="N45" s="56">
        <f t="shared" si="49"/>
        <v>4.6941791155231991</v>
      </c>
      <c r="O45" s="56">
        <f t="shared" si="49"/>
        <v>5.3861426922516191</v>
      </c>
      <c r="P45" s="56">
        <f t="shared" si="49"/>
        <v>5.9662586299653686</v>
      </c>
      <c r="Q45" s="27">
        <f t="shared" si="31"/>
        <v>0.10770526717539268</v>
      </c>
    </row>
    <row r="46" spans="1:40" ht="20.100000000000001" customHeight="1" thickBot="1">
      <c r="A46" s="16" t="s">
        <v>26</v>
      </c>
      <c r="C46" s="53">
        <f t="shared" si="22"/>
        <v>0.72538881731956317</v>
      </c>
      <c r="D46" s="57">
        <f t="shared" si="22"/>
        <v>0.71146324508039649</v>
      </c>
      <c r="E46" s="57">
        <f t="shared" si="22"/>
        <v>0.85144065202694408</v>
      </c>
      <c r="F46" s="57">
        <f t="shared" si="22"/>
        <v>0.95832150961799079</v>
      </c>
      <c r="G46" s="57">
        <f t="shared" si="22"/>
        <v>0.77644341090818514</v>
      </c>
      <c r="H46" s="57">
        <f t="shared" si="22"/>
        <v>0.6942973028191024</v>
      </c>
      <c r="I46" s="57">
        <f t="shared" si="22"/>
        <v>0.68367367832452497</v>
      </c>
      <c r="J46" s="57">
        <f t="shared" si="22"/>
        <v>0.74342963381274241</v>
      </c>
      <c r="K46" s="57">
        <f t="shared" ref="K46" si="50">(K31/K16)*10</f>
        <v>0.82706633650670569</v>
      </c>
      <c r="L46" s="57">
        <f t="shared" ref="L46" si="51">(L31/L16)*10</f>
        <v>0.81105058008193887</v>
      </c>
      <c r="M46" s="57">
        <f t="shared" ref="M46:P46" si="52">(M31/M16)*10</f>
        <v>0.82268762238686721</v>
      </c>
      <c r="N46" s="57">
        <f t="shared" si="52"/>
        <v>0.8770459984250949</v>
      </c>
      <c r="O46" s="57">
        <f t="shared" si="52"/>
        <v>1.0076933883261014</v>
      </c>
      <c r="P46" s="57">
        <f t="shared" si="52"/>
        <v>1.0544433115153777</v>
      </c>
      <c r="Q46" s="27">
        <f t="shared" si="31"/>
        <v>4.6393003795463489E-2</v>
      </c>
    </row>
    <row r="47" spans="1:40" ht="26.25" customHeight="1" thickBot="1">
      <c r="A47" s="248" t="s">
        <v>27</v>
      </c>
      <c r="B47" s="249"/>
      <c r="C47" s="262">
        <f t="shared" si="22"/>
        <v>0.4927335355169834</v>
      </c>
      <c r="D47" s="263">
        <f t="shared" si="22"/>
        <v>0.50067323683720455</v>
      </c>
      <c r="E47" s="263">
        <f t="shared" si="22"/>
        <v>0.66637088176051251</v>
      </c>
      <c r="F47" s="263">
        <f t="shared" si="22"/>
        <v>0.76521856790001674</v>
      </c>
      <c r="G47" s="263">
        <f t="shared" si="22"/>
        <v>0.53709585383720237</v>
      </c>
      <c r="H47" s="263">
        <f t="shared" si="22"/>
        <v>0.54025899524177445</v>
      </c>
      <c r="I47" s="263">
        <f t="shared" si="22"/>
        <v>0.61065985580206905</v>
      </c>
      <c r="J47" s="263">
        <f t="shared" si="22"/>
        <v>0.63644399512243333</v>
      </c>
      <c r="K47" s="263">
        <f t="shared" ref="K47" si="53">(K32/K17)*10</f>
        <v>0.78229612020749895</v>
      </c>
      <c r="L47" s="263">
        <f t="shared" ref="L47" si="54">(L32/L17)*10</f>
        <v>0.57646774828354796</v>
      </c>
      <c r="M47" s="263">
        <f t="shared" ref="M47:P47" si="55">(M32/M17)*10</f>
        <v>0.60561122066808426</v>
      </c>
      <c r="N47" s="263">
        <f t="shared" si="55"/>
        <v>0.58185412653151625</v>
      </c>
      <c r="O47" s="263">
        <f t="shared" si="55"/>
        <v>0.69106184743419219</v>
      </c>
      <c r="P47" s="263">
        <f t="shared" si="55"/>
        <v>0.67183529640173023</v>
      </c>
      <c r="Q47" s="237">
        <f t="shared" si="31"/>
        <v>-2.7821751560800564E-2</v>
      </c>
    </row>
    <row r="48" spans="1:40" ht="20.100000000000001" customHeight="1"/>
    <row r="49" spans="1:40" ht="20.100000000000001" customHeight="1"/>
    <row r="50" spans="1:40" ht="20.100000000000001" customHeight="1"/>
    <row r="51" spans="1:40" s="2" customFormat="1" ht="26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19">
    <mergeCell ref="S4:Y4"/>
    <mergeCell ref="S5:Y5"/>
    <mergeCell ref="S19:Y19"/>
    <mergeCell ref="S20:Y20"/>
    <mergeCell ref="Q4:Q6"/>
    <mergeCell ref="Q19:Q21"/>
    <mergeCell ref="Q34:Q36"/>
    <mergeCell ref="C34:P34"/>
    <mergeCell ref="C35:P35"/>
    <mergeCell ref="C19:P19"/>
    <mergeCell ref="C20:P20"/>
    <mergeCell ref="A37:B37"/>
    <mergeCell ref="C5:P5"/>
    <mergeCell ref="C4:P4"/>
    <mergeCell ref="A4:B6"/>
    <mergeCell ref="A19:B21"/>
    <mergeCell ref="A34:B36"/>
    <mergeCell ref="A7:B7"/>
    <mergeCell ref="A22:B22"/>
  </mergeCells>
  <pageMargins left="0.31496062992125984" right="0.31496062992125984" top="0.35433070866141736" bottom="0.35433070866141736" header="0.31496062992125984" footer="0.31496062992125984"/>
  <pageSetup paperSize="9" scale="67" orientation="landscape" r:id="rId2"/>
  <ignoredErrors>
    <ignoredError sqref="O10:P10 C10:H10 J10" formulaRange="1"/>
    <ignoredError sqref="C41:L4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C7AD904-740D-4E38-81C1-CBA50BCF87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7" id="{B2B7B37B-466E-47D0-96F9-8D39A647E5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Q8</xm:sqref>
        </x14:conditionalFormatting>
        <x14:conditionalFormatting xmlns:xm="http://schemas.microsoft.com/office/excel/2006/main">
          <x14:cfRule type="iconSet" priority="60" id="{9DE99C65-2F3B-4F88-8549-86455B9CB3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Q9:Q17</xm:sqref>
        </x14:conditionalFormatting>
        <x14:conditionalFormatting xmlns:xm="http://schemas.microsoft.com/office/excel/2006/main">
          <x14:cfRule type="iconSet" priority="24" id="{9E0EEC52-3823-4593-B7EF-7C5EB5B8322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Q22:Q23</xm:sqref>
        </x14:conditionalFormatting>
        <x14:conditionalFormatting xmlns:xm="http://schemas.microsoft.com/office/excel/2006/main">
          <x14:cfRule type="iconSet" priority="64" id="{B571B702-F31D-4369-B8B6-480F8D8D559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Q24:Q31</xm:sqref>
        </x14:conditionalFormatting>
        <x14:conditionalFormatting xmlns:xm="http://schemas.microsoft.com/office/excel/2006/main">
          <x14:cfRule type="iconSet" priority="4" id="{1F83321E-E1AD-4879-ABE7-74C43141E6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Q32</xm:sqref>
        </x14:conditionalFormatting>
        <x14:conditionalFormatting xmlns:xm="http://schemas.microsoft.com/office/excel/2006/main">
          <x14:cfRule type="iconSet" priority="66" id="{5F0762A4-18C2-488D-9EAA-439E657227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Q37:Q46</xm:sqref>
        </x14:conditionalFormatting>
        <x14:conditionalFormatting xmlns:xm="http://schemas.microsoft.com/office/excel/2006/main">
          <x14:cfRule type="iconSet" priority="3" id="{9CF90141-88AE-4313-9408-177136BFC28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Q47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64"/>
  <sheetViews>
    <sheetView showGridLines="0" topLeftCell="A34" workbookViewId="0">
      <selection activeCell="L21" sqref="L21:M21"/>
    </sheetView>
  </sheetViews>
  <sheetFormatPr defaultRowHeight="15"/>
  <cols>
    <col min="1" max="1" width="26.7109375" customWidth="1"/>
    <col min="2" max="4" width="9.140625" customWidth="1"/>
    <col min="16" max="16" width="11" customWidth="1"/>
    <col min="17" max="17" width="1.85546875" customWidth="1"/>
    <col min="18" max="18" width="26.7109375" hidden="1" customWidth="1"/>
    <col min="19" max="19" width="9.140625" customWidth="1"/>
    <col min="26" max="26" width="11" customWidth="1"/>
    <col min="27" max="27" width="1.85546875" customWidth="1"/>
    <col min="28" max="30" width="9.140625" customWidth="1"/>
    <col min="39" max="39" width="11" customWidth="1"/>
  </cols>
  <sheetData>
    <row r="1" spans="1:40" ht="15.75">
      <c r="A1" s="10" t="s">
        <v>68</v>
      </c>
      <c r="B1" s="10"/>
      <c r="C1" s="10"/>
      <c r="D1" s="10"/>
    </row>
    <row r="3" spans="1:40" ht="8.25" customHeight="1" thickBot="1"/>
    <row r="4" spans="1:40">
      <c r="A4" s="481" t="s">
        <v>20</v>
      </c>
      <c r="B4" s="501" t="s">
        <v>18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7"/>
      <c r="P4" s="492" t="s">
        <v>175</v>
      </c>
      <c r="R4" s="484" t="s">
        <v>29</v>
      </c>
      <c r="S4" s="520" t="s">
        <v>115</v>
      </c>
      <c r="T4" s="521"/>
      <c r="U4" s="521"/>
      <c r="V4" s="521"/>
      <c r="W4" s="521"/>
      <c r="X4" s="521"/>
      <c r="Y4" s="522"/>
    </row>
    <row r="5" spans="1:40">
      <c r="A5" s="490"/>
      <c r="B5" s="498" t="s">
        <v>67</v>
      </c>
      <c r="C5" s="499"/>
      <c r="D5" s="499"/>
      <c r="E5" s="499"/>
      <c r="F5" s="499"/>
      <c r="G5" s="499"/>
      <c r="H5" s="499"/>
      <c r="I5" s="499"/>
      <c r="J5" s="499"/>
      <c r="K5" s="499"/>
      <c r="L5" s="499"/>
      <c r="M5" s="499"/>
      <c r="N5" s="499"/>
      <c r="O5" s="500"/>
      <c r="P5" s="493"/>
      <c r="R5" s="485"/>
      <c r="S5" s="523"/>
      <c r="T5" s="524"/>
      <c r="U5" s="524"/>
      <c r="V5" s="524"/>
      <c r="W5" s="524"/>
      <c r="X5" s="524"/>
      <c r="Y5" s="525"/>
    </row>
    <row r="6" spans="1:40" ht="21" customHeight="1" thickBot="1">
      <c r="A6" s="490"/>
      <c r="B6" s="61">
        <v>2010</v>
      </c>
      <c r="C6" s="62">
        <v>2011</v>
      </c>
      <c r="D6" s="62">
        <v>2012</v>
      </c>
      <c r="E6" s="59">
        <v>2013</v>
      </c>
      <c r="F6" s="59">
        <v>2014</v>
      </c>
      <c r="G6" s="59">
        <v>2015</v>
      </c>
      <c r="H6" s="59">
        <v>2016</v>
      </c>
      <c r="I6" s="59">
        <v>2017</v>
      </c>
      <c r="J6" s="59">
        <v>2018</v>
      </c>
      <c r="K6" s="59">
        <v>2019</v>
      </c>
      <c r="L6" s="59">
        <v>2020</v>
      </c>
      <c r="M6" s="59">
        <v>2021</v>
      </c>
      <c r="N6" s="59">
        <v>2022</v>
      </c>
      <c r="O6" s="60">
        <v>2023</v>
      </c>
      <c r="P6" s="494"/>
      <c r="R6" s="485"/>
      <c r="S6" s="65">
        <v>2010</v>
      </c>
      <c r="T6" s="59">
        <v>2015</v>
      </c>
      <c r="U6" s="59">
        <v>2019</v>
      </c>
      <c r="V6" s="109">
        <v>2020</v>
      </c>
      <c r="W6" s="109">
        <v>2021</v>
      </c>
      <c r="X6" s="109">
        <v>2022</v>
      </c>
      <c r="Y6" s="177">
        <v>2023</v>
      </c>
    </row>
    <row r="7" spans="1:40" ht="20.100000000000001" customHeight="1">
      <c r="A7" s="16" t="s">
        <v>40</v>
      </c>
      <c r="B7" s="17">
        <v>1725118.1299999997</v>
      </c>
      <c r="C7" s="26">
        <v>1546577.0400000003</v>
      </c>
      <c r="D7" s="26">
        <v>1208004.1100000001</v>
      </c>
      <c r="E7" s="26">
        <v>1514791.6900000002</v>
      </c>
      <c r="F7" s="26">
        <v>2213564.7300000004</v>
      </c>
      <c r="G7" s="26">
        <v>2067877.71</v>
      </c>
      <c r="H7" s="26">
        <v>1713636.1999999997</v>
      </c>
      <c r="I7" s="26">
        <v>2044976.21</v>
      </c>
      <c r="J7" s="26">
        <v>1927753.1300000001</v>
      </c>
      <c r="K7" s="26">
        <v>2769756.5700000003</v>
      </c>
      <c r="L7" s="26">
        <v>2647597.3199999998</v>
      </c>
      <c r="M7" s="26">
        <v>2826458.3699999996</v>
      </c>
      <c r="N7" s="26">
        <v>2852071.1000000006</v>
      </c>
      <c r="O7" s="39">
        <v>2857026.8000000003</v>
      </c>
      <c r="P7" s="24">
        <f t="shared" ref="P7:P22" si="0">(O7-N7)/N7</f>
        <v>1.7375794032623239E-3</v>
      </c>
      <c r="R7" s="1" t="s">
        <v>30</v>
      </c>
      <c r="S7" s="223">
        <f t="shared" ref="S7:S21" si="1">B7/$B$22</f>
        <v>0.94981740308831508</v>
      </c>
      <c r="T7" s="217">
        <f t="shared" ref="T7:T21" si="2">G7/$G$22</f>
        <v>0.95686729016889727</v>
      </c>
      <c r="U7" s="217">
        <f>K7/$K$22</f>
        <v>0.94361504407747521</v>
      </c>
      <c r="V7" s="217"/>
      <c r="W7" s="217"/>
      <c r="X7" s="217">
        <f>N7/$N$22</f>
        <v>0.95983356846986878</v>
      </c>
      <c r="Y7" s="217">
        <f>O7/$O$22</f>
        <v>0.96272472655302388</v>
      </c>
      <c r="AN7" s="3"/>
    </row>
    <row r="8" spans="1:40" ht="20.100000000000001" customHeight="1">
      <c r="A8" s="16" t="s">
        <v>30</v>
      </c>
      <c r="B8" s="17">
        <v>16851.939999999999</v>
      </c>
      <c r="C8" s="26">
        <v>14061.94</v>
      </c>
      <c r="D8" s="26">
        <v>14373.669999999993</v>
      </c>
      <c r="E8" s="26">
        <v>14532.11</v>
      </c>
      <c r="F8" s="26">
        <v>15425.619999999997</v>
      </c>
      <c r="G8" s="26">
        <v>13152.61</v>
      </c>
      <c r="H8" s="26">
        <v>12289.670000000002</v>
      </c>
      <c r="I8" s="26">
        <v>22058.249999999996</v>
      </c>
      <c r="J8" s="26">
        <v>12054.569999999996</v>
      </c>
      <c r="K8" s="26">
        <v>16020.869999999995</v>
      </c>
      <c r="L8" s="26">
        <v>27755.690000000006</v>
      </c>
      <c r="M8" s="26">
        <v>25442.799999999996</v>
      </c>
      <c r="N8" s="26">
        <v>32498.149999999998</v>
      </c>
      <c r="O8" s="39">
        <v>24677.909999999996</v>
      </c>
      <c r="P8" s="27">
        <f t="shared" si="0"/>
        <v>-0.24063646699889077</v>
      </c>
      <c r="R8" s="1" t="s">
        <v>31</v>
      </c>
      <c r="S8" s="223">
        <f t="shared" si="1"/>
        <v>9.2783593247611987E-3</v>
      </c>
      <c r="T8" s="217">
        <f t="shared" si="2"/>
        <v>6.0860960145212558E-3</v>
      </c>
      <c r="U8" s="217">
        <f t="shared" ref="U8:U21" si="3">K8/$K$22</f>
        <v>5.4580731443880986E-3</v>
      </c>
      <c r="V8" s="217"/>
      <c r="W8" s="217"/>
      <c r="X8" s="217">
        <f t="shared" ref="X8:X21" si="4">N8/$N$22</f>
        <v>1.0936899603649101E-2</v>
      </c>
      <c r="Y8" s="217">
        <f t="shared" ref="Y8:Y21" si="5">O8/$O$22</f>
        <v>8.315649736519843E-3</v>
      </c>
      <c r="AN8" s="3"/>
    </row>
    <row r="9" spans="1:40" ht="20.100000000000001" customHeight="1">
      <c r="A9" s="16" t="s">
        <v>99</v>
      </c>
      <c r="B9" s="17">
        <v>61620.590000000004</v>
      </c>
      <c r="C9" s="26">
        <v>65360.669999999991</v>
      </c>
      <c r="D9" s="26">
        <v>61996.000000000015</v>
      </c>
      <c r="E9" s="26">
        <v>56173.859999999979</v>
      </c>
      <c r="F9" s="26">
        <v>68761.599999999991</v>
      </c>
      <c r="G9" s="26">
        <v>66670.199999999968</v>
      </c>
      <c r="H9" s="26">
        <v>67785.249999999985</v>
      </c>
      <c r="I9" s="26">
        <v>68108.339999999982</v>
      </c>
      <c r="J9" s="26">
        <v>65635.779999999984</v>
      </c>
      <c r="K9" s="26">
        <v>73842.13999999997</v>
      </c>
      <c r="L9" s="26">
        <v>59619.970000000008</v>
      </c>
      <c r="M9" s="26">
        <v>82503.790000000066</v>
      </c>
      <c r="N9" s="26">
        <v>73112.320000000007</v>
      </c>
      <c r="O9" s="39">
        <v>72199.290000000008</v>
      </c>
      <c r="P9" s="27">
        <f t="shared" si="0"/>
        <v>-1.2488045790367462E-2</v>
      </c>
      <c r="R9" s="1" t="s">
        <v>32</v>
      </c>
      <c r="S9" s="223">
        <f t="shared" si="1"/>
        <v>3.3927130990484583E-2</v>
      </c>
      <c r="T9" s="217">
        <f t="shared" si="2"/>
        <v>3.0850244818886503E-2</v>
      </c>
      <c r="U9" s="217">
        <f t="shared" si="3"/>
        <v>2.5156923516522271E-2</v>
      </c>
      <c r="V9" s="217"/>
      <c r="W9" s="217"/>
      <c r="X9" s="217">
        <f t="shared" si="4"/>
        <v>2.4605157636045941E-2</v>
      </c>
      <c r="Y9" s="217">
        <f t="shared" si="5"/>
        <v>2.4328802838871681E-2</v>
      </c>
      <c r="AN9" s="3"/>
    </row>
    <row r="10" spans="1:40" ht="20.100000000000001" customHeight="1">
      <c r="A10" s="16" t="s">
        <v>36</v>
      </c>
      <c r="B10" s="17">
        <v>7137.329999999999</v>
      </c>
      <c r="C10" s="26">
        <v>5531.4599999999982</v>
      </c>
      <c r="D10" s="26">
        <v>5985.8700000000008</v>
      </c>
      <c r="E10" s="26">
        <v>7817.2</v>
      </c>
      <c r="F10" s="26">
        <v>5386.9700000000039</v>
      </c>
      <c r="G10" s="26">
        <v>5542.3599999999988</v>
      </c>
      <c r="H10" s="26">
        <v>6237.560000000004</v>
      </c>
      <c r="I10" s="26">
        <v>6208.3600000000015</v>
      </c>
      <c r="J10" s="26">
        <v>6003.3099999999995</v>
      </c>
      <c r="K10" s="26">
        <v>5950.6400000000012</v>
      </c>
      <c r="L10" s="26">
        <v>7226.52</v>
      </c>
      <c r="M10" s="26">
        <v>6608.7299999999977</v>
      </c>
      <c r="N10" s="26">
        <v>9420.1000000000022</v>
      </c>
      <c r="O10" s="39">
        <v>9870.56</v>
      </c>
      <c r="P10" s="27">
        <f t="shared" si="0"/>
        <v>4.7819025275739876E-2</v>
      </c>
      <c r="R10" s="1" t="s">
        <v>33</v>
      </c>
      <c r="S10" s="223">
        <f t="shared" si="1"/>
        <v>3.9296788594902331E-3</v>
      </c>
      <c r="T10" s="217">
        <f t="shared" si="2"/>
        <v>2.564611518705566E-3</v>
      </c>
      <c r="U10" s="217">
        <f t="shared" si="3"/>
        <v>2.0272949206829351E-3</v>
      </c>
      <c r="V10" s="217"/>
      <c r="W10" s="217"/>
      <c r="X10" s="217">
        <f t="shared" si="4"/>
        <v>3.1702323965005679E-3</v>
      </c>
      <c r="Y10" s="217">
        <f t="shared" si="5"/>
        <v>3.3260563663334254E-3</v>
      </c>
      <c r="AN10" s="3"/>
    </row>
    <row r="11" spans="1:40" ht="20.100000000000001" customHeight="1">
      <c r="A11" s="16" t="s">
        <v>151</v>
      </c>
      <c r="B11" s="17">
        <v>1493.8700000000001</v>
      </c>
      <c r="C11" s="26">
        <v>505.83</v>
      </c>
      <c r="D11" s="26">
        <v>160.4</v>
      </c>
      <c r="E11" s="26">
        <v>823.94999999999993</v>
      </c>
      <c r="F11" s="26">
        <v>300.57</v>
      </c>
      <c r="G11" s="26">
        <v>153.29</v>
      </c>
      <c r="H11" s="26">
        <v>156.13</v>
      </c>
      <c r="I11" s="26">
        <v>150.65999999999997</v>
      </c>
      <c r="J11" s="26">
        <v>94.440000000000026</v>
      </c>
      <c r="K11" s="26">
        <v>42.510000000000005</v>
      </c>
      <c r="L11" s="26">
        <v>92.649999999999991</v>
      </c>
      <c r="M11" s="26">
        <v>158.33000000000004</v>
      </c>
      <c r="N11" s="26">
        <v>259.37</v>
      </c>
      <c r="O11" s="39">
        <v>263.73999999999995</v>
      </c>
      <c r="P11" s="27"/>
      <c r="R11" s="1" t="s">
        <v>34</v>
      </c>
      <c r="S11" s="223">
        <f t="shared" si="1"/>
        <v>8.2249655793226271E-4</v>
      </c>
      <c r="T11" s="217">
        <f t="shared" si="2"/>
        <v>7.0931751041501508E-5</v>
      </c>
      <c r="U11" s="217">
        <f t="shared" si="3"/>
        <v>1.4482527438768192E-5</v>
      </c>
      <c r="V11" s="217"/>
      <c r="W11" s="217"/>
      <c r="X11" s="217">
        <f t="shared" si="4"/>
        <v>8.7288157947405245E-5</v>
      </c>
      <c r="Y11" s="217">
        <f t="shared" si="5"/>
        <v>8.887176675454863E-5</v>
      </c>
      <c r="AN11" s="3"/>
    </row>
    <row r="12" spans="1:40" ht="20.100000000000001" customHeight="1">
      <c r="A12" s="16" t="s">
        <v>32</v>
      </c>
      <c r="B12" s="17">
        <v>236.27</v>
      </c>
      <c r="C12" s="26">
        <v>733.66000000000008</v>
      </c>
      <c r="D12" s="26">
        <v>1240.24</v>
      </c>
      <c r="E12" s="26">
        <v>1109.8799999999999</v>
      </c>
      <c r="F12" s="26">
        <v>553.01</v>
      </c>
      <c r="G12" s="26">
        <v>2974.5799999999995</v>
      </c>
      <c r="H12" s="26">
        <v>576.80999999999995</v>
      </c>
      <c r="I12" s="26">
        <v>429.54999999999995</v>
      </c>
      <c r="J12" s="26">
        <v>1040.8100000000002</v>
      </c>
      <c r="K12" s="26">
        <v>1053.3899999999999</v>
      </c>
      <c r="L12" s="26">
        <v>438.98999999999995</v>
      </c>
      <c r="M12" s="26">
        <v>349.07999999999993</v>
      </c>
      <c r="N12" s="26">
        <v>199.85999999999999</v>
      </c>
      <c r="O12" s="39">
        <v>183.57999999999996</v>
      </c>
      <c r="P12" s="27">
        <f t="shared" si="0"/>
        <v>-8.1457019913939915E-2</v>
      </c>
      <c r="R12" s="1" t="s">
        <v>35</v>
      </c>
      <c r="S12" s="223">
        <f t="shared" si="1"/>
        <v>1.3008579176411315E-4</v>
      </c>
      <c r="T12" s="217">
        <f t="shared" si="2"/>
        <v>1.3764248679824485E-3</v>
      </c>
      <c r="U12" s="217">
        <f t="shared" si="3"/>
        <v>3.5887437258819155E-4</v>
      </c>
      <c r="V12" s="217"/>
      <c r="W12" s="217"/>
      <c r="X12" s="217">
        <f t="shared" si="4"/>
        <v>6.7260713449390484E-5</v>
      </c>
      <c r="Y12" s="217">
        <f t="shared" si="5"/>
        <v>6.1860464627284584E-5</v>
      </c>
      <c r="AN12" s="3"/>
    </row>
    <row r="13" spans="1:40" ht="20.100000000000001" customHeight="1">
      <c r="A13" s="16" t="s">
        <v>34</v>
      </c>
      <c r="B13" s="17">
        <v>647.24999999999989</v>
      </c>
      <c r="C13" s="26">
        <v>523.17000000000007</v>
      </c>
      <c r="D13" s="26">
        <v>598.0200000000001</v>
      </c>
      <c r="E13" s="26">
        <v>755.61999999999989</v>
      </c>
      <c r="F13" s="26">
        <v>320.5</v>
      </c>
      <c r="G13" s="26">
        <v>1042.92</v>
      </c>
      <c r="H13" s="26">
        <v>873.63</v>
      </c>
      <c r="I13" s="26">
        <v>552.28</v>
      </c>
      <c r="J13" s="26">
        <v>1152.5499999999997</v>
      </c>
      <c r="K13" s="26">
        <v>580.60000000000014</v>
      </c>
      <c r="L13" s="26">
        <v>201.2</v>
      </c>
      <c r="M13" s="26">
        <v>479.24000000000007</v>
      </c>
      <c r="N13" s="26">
        <v>667.29000000000008</v>
      </c>
      <c r="O13" s="39">
        <v>415.39999999999992</v>
      </c>
      <c r="P13" s="27">
        <f t="shared" si="0"/>
        <v>-0.37748205427924908</v>
      </c>
      <c r="R13" s="1"/>
      <c r="S13" s="223">
        <f t="shared" si="1"/>
        <v>3.5636360400949005E-4</v>
      </c>
      <c r="T13" s="217">
        <f t="shared" si="2"/>
        <v>4.8258948265511619E-4</v>
      </c>
      <c r="U13" s="217">
        <f t="shared" si="3"/>
        <v>1.9780182147609534E-4</v>
      </c>
      <c r="V13" s="217"/>
      <c r="W13" s="217"/>
      <c r="X13" s="217">
        <f t="shared" si="4"/>
        <v>2.2456920583230154E-4</v>
      </c>
      <c r="Y13" s="217">
        <f t="shared" si="5"/>
        <v>1.399762338281622E-4</v>
      </c>
      <c r="AN13" s="3"/>
    </row>
    <row r="14" spans="1:40" ht="20.100000000000001" customHeight="1">
      <c r="A14" s="16" t="s">
        <v>35</v>
      </c>
      <c r="B14" s="17">
        <v>93.280000000000015</v>
      </c>
      <c r="C14" s="26">
        <v>28.1</v>
      </c>
      <c r="D14" s="26">
        <v>166.55</v>
      </c>
      <c r="E14" s="26">
        <v>83.399999999999991</v>
      </c>
      <c r="F14" s="26">
        <v>77.5</v>
      </c>
      <c r="G14" s="26">
        <v>89.96</v>
      </c>
      <c r="H14" s="26">
        <v>175.73999999999995</v>
      </c>
      <c r="I14" s="26">
        <v>88.649999999999991</v>
      </c>
      <c r="J14" s="26">
        <v>148.94999999999999</v>
      </c>
      <c r="K14" s="26">
        <v>100.54</v>
      </c>
      <c r="L14" s="26">
        <v>304.67999999999995</v>
      </c>
      <c r="M14" s="26">
        <v>183.08999999999997</v>
      </c>
      <c r="N14" s="26">
        <v>246.67000000000002</v>
      </c>
      <c r="O14" s="39">
        <v>171.78999999999996</v>
      </c>
      <c r="P14" s="27">
        <f t="shared" si="0"/>
        <v>-0.30356346535857642</v>
      </c>
      <c r="R14" s="1"/>
      <c r="S14" s="223">
        <f t="shared" si="1"/>
        <v>5.1358203139444175E-5</v>
      </c>
      <c r="T14" s="217">
        <f t="shared" si="2"/>
        <v>4.1627114121557019E-5</v>
      </c>
      <c r="U14" s="217">
        <f t="shared" si="3"/>
        <v>3.425248903066935E-5</v>
      </c>
      <c r="V14" s="217"/>
      <c r="W14" s="217"/>
      <c r="X14" s="217">
        <f t="shared" si="4"/>
        <v>8.3014110810373032E-5</v>
      </c>
      <c r="Y14" s="217">
        <f t="shared" si="5"/>
        <v>5.7887619666201215E-5</v>
      </c>
      <c r="AN14" s="3"/>
    </row>
    <row r="15" spans="1:40" ht="20.100000000000001" customHeight="1">
      <c r="A15" s="16" t="s">
        <v>156</v>
      </c>
      <c r="B15" s="17">
        <v>197.9</v>
      </c>
      <c r="C15" s="26">
        <v>674.36</v>
      </c>
      <c r="D15" s="26">
        <v>588.6</v>
      </c>
      <c r="E15" s="26">
        <v>603</v>
      </c>
      <c r="F15" s="26">
        <v>495.65000000000003</v>
      </c>
      <c r="G15" s="26">
        <v>450.86</v>
      </c>
      <c r="H15" s="26">
        <v>383.08</v>
      </c>
      <c r="I15" s="26">
        <v>285.05</v>
      </c>
      <c r="J15" s="26">
        <v>399.81999999999994</v>
      </c>
      <c r="K15" s="26">
        <v>449.51999999999992</v>
      </c>
      <c r="L15" s="26">
        <v>184.49</v>
      </c>
      <c r="M15" s="26">
        <v>315.28000000000003</v>
      </c>
      <c r="N15" s="26">
        <v>488.40999999999991</v>
      </c>
      <c r="O15" s="39">
        <v>353.45</v>
      </c>
      <c r="P15" s="27">
        <f t="shared" si="0"/>
        <v>-0.27632521856636832</v>
      </c>
      <c r="R15" s="1"/>
      <c r="S15" s="223">
        <f t="shared" si="1"/>
        <v>1.08959995725729E-4</v>
      </c>
      <c r="T15" s="217">
        <f t="shared" si="2"/>
        <v>2.0862606350428192E-4</v>
      </c>
      <c r="U15" s="217">
        <f t="shared" si="3"/>
        <v>1.5314480673429958E-4</v>
      </c>
      <c r="V15" s="217"/>
      <c r="W15" s="217"/>
      <c r="X15" s="217">
        <f t="shared" si="4"/>
        <v>1.6436908363763036E-4</v>
      </c>
      <c r="Y15" s="217">
        <f t="shared" si="5"/>
        <v>1.1910110699702441E-4</v>
      </c>
      <c r="AN15" s="3"/>
    </row>
    <row r="16" spans="1:40" ht="20.100000000000001" customHeight="1">
      <c r="A16" s="16" t="s">
        <v>33</v>
      </c>
      <c r="B16" s="17">
        <v>90.119999999999976</v>
      </c>
      <c r="C16" s="26">
        <v>265.22000000000003</v>
      </c>
      <c r="D16" s="26">
        <v>3.9899999999999998</v>
      </c>
      <c r="E16" s="26">
        <v>6.2299999999999995</v>
      </c>
      <c r="F16" s="26">
        <v>24.66</v>
      </c>
      <c r="G16" s="26">
        <v>91.570000000000022</v>
      </c>
      <c r="H16" s="26">
        <v>20.440000000000001</v>
      </c>
      <c r="I16" s="26">
        <v>11.06</v>
      </c>
      <c r="J16" s="26">
        <v>452.53000000000009</v>
      </c>
      <c r="K16" s="26">
        <v>32.53</v>
      </c>
      <c r="L16" s="26">
        <v>208.64000000000001</v>
      </c>
      <c r="M16" s="26">
        <v>21.65</v>
      </c>
      <c r="N16" s="26">
        <v>42.940000000000005</v>
      </c>
      <c r="O16" s="39">
        <v>71.86999999999999</v>
      </c>
      <c r="P16" s="27">
        <f t="shared" si="0"/>
        <v>0.67373078714485291</v>
      </c>
      <c r="R16" s="1" t="s">
        <v>36</v>
      </c>
      <c r="S16" s="223">
        <f t="shared" si="1"/>
        <v>4.9618366926744283E-5</v>
      </c>
      <c r="T16" s="217">
        <f t="shared" si="2"/>
        <v>4.2372108049254975E-5</v>
      </c>
      <c r="U16" s="217">
        <f t="shared" si="3"/>
        <v>1.1082489239781916E-5</v>
      </c>
      <c r="V16" s="217"/>
      <c r="W16" s="217"/>
      <c r="X16" s="217">
        <f t="shared" si="4"/>
        <v>1.4450990871193976E-5</v>
      </c>
      <c r="Y16" s="217">
        <f t="shared" si="5"/>
        <v>2.4217842862855122E-5</v>
      </c>
      <c r="AN16" s="3"/>
    </row>
    <row r="17" spans="1:40" ht="20.100000000000001" customHeight="1">
      <c r="A17" s="16" t="s">
        <v>38</v>
      </c>
      <c r="B17" s="17">
        <v>334.64</v>
      </c>
      <c r="C17" s="26">
        <v>24</v>
      </c>
      <c r="D17" s="26">
        <v>592.69000000000005</v>
      </c>
      <c r="E17" s="26">
        <v>240.2</v>
      </c>
      <c r="F17" s="26">
        <v>720.4</v>
      </c>
      <c r="G17" s="26">
        <v>480.36</v>
      </c>
      <c r="H17" s="26">
        <v>0.16999999999999998</v>
      </c>
      <c r="I17" s="26">
        <v>3.8399999999999994</v>
      </c>
      <c r="J17" s="26">
        <v>97.479999999999976</v>
      </c>
      <c r="K17" s="26">
        <v>4.97</v>
      </c>
      <c r="L17" s="26">
        <v>195.98</v>
      </c>
      <c r="M17" s="26">
        <v>209.72</v>
      </c>
      <c r="N17" s="26">
        <v>154.38000000000002</v>
      </c>
      <c r="O17" s="39">
        <v>228.68</v>
      </c>
      <c r="P17" s="27">
        <f t="shared" si="0"/>
        <v>0.48127995854385264</v>
      </c>
      <c r="R17" s="1" t="s">
        <v>37</v>
      </c>
      <c r="S17" s="223">
        <f t="shared" si="1"/>
        <v>1.84246452600596E-4</v>
      </c>
      <c r="T17" s="217">
        <f t="shared" si="2"/>
        <v>2.2227657335961685E-4</v>
      </c>
      <c r="U17" s="217">
        <f t="shared" si="3"/>
        <v>1.6932053956875535E-6</v>
      </c>
      <c r="V17" s="217"/>
      <c r="W17" s="217"/>
      <c r="X17" s="217">
        <f t="shared" si="4"/>
        <v>5.1954913150790081E-5</v>
      </c>
      <c r="Y17" s="217">
        <f t="shared" si="5"/>
        <v>7.7057691747289703E-5</v>
      </c>
      <c r="AN17" s="3"/>
    </row>
    <row r="18" spans="1:40" ht="20.100000000000001" customHeight="1">
      <c r="A18" s="16" t="s">
        <v>157</v>
      </c>
      <c r="B18" s="17">
        <v>1158.28</v>
      </c>
      <c r="C18" s="26">
        <v>645.58999999999992</v>
      </c>
      <c r="D18" s="26">
        <v>653.73</v>
      </c>
      <c r="E18" s="26">
        <v>677.55</v>
      </c>
      <c r="F18" s="26">
        <v>570.64</v>
      </c>
      <c r="G18" s="26">
        <v>830.56000000000006</v>
      </c>
      <c r="H18" s="26">
        <v>1290.3499999999999</v>
      </c>
      <c r="I18" s="26">
        <v>344.73</v>
      </c>
      <c r="J18" s="26">
        <v>426.88</v>
      </c>
      <c r="K18" s="26">
        <v>293.09999999999997</v>
      </c>
      <c r="L18" s="26">
        <v>301.14000000000004</v>
      </c>
      <c r="M18" s="26">
        <v>384.75</v>
      </c>
      <c r="N18" s="26">
        <v>464.83000000000004</v>
      </c>
      <c r="O18" s="39">
        <v>408.52</v>
      </c>
      <c r="P18" s="27">
        <f t="shared" si="0"/>
        <v>-0.12114106232386045</v>
      </c>
      <c r="R18" s="1"/>
      <c r="S18" s="223">
        <f t="shared" si="1"/>
        <v>6.377270533056967E-4</v>
      </c>
      <c r="T18" s="217">
        <f t="shared" si="2"/>
        <v>3.843243208626101E-4</v>
      </c>
      <c r="U18" s="217">
        <f t="shared" si="3"/>
        <v>9.9854829270829357E-5</v>
      </c>
      <c r="V18" s="217"/>
      <c r="W18" s="217"/>
      <c r="X18" s="217">
        <f t="shared" si="4"/>
        <v>1.5643349060682571E-4</v>
      </c>
      <c r="Y18" s="217">
        <f t="shared" si="5"/>
        <v>1.3765789851584215E-4</v>
      </c>
      <c r="AN18" s="3"/>
    </row>
    <row r="19" spans="1:40" ht="20.100000000000001" customHeight="1">
      <c r="A19" s="16" t="s">
        <v>39</v>
      </c>
      <c r="B19" s="17">
        <v>298.20000000000005</v>
      </c>
      <c r="C19" s="26">
        <v>44.059999999999995</v>
      </c>
      <c r="D19" s="26">
        <v>38.5</v>
      </c>
      <c r="E19" s="26">
        <v>164.70999999999998</v>
      </c>
      <c r="F19" s="26">
        <v>5.09</v>
      </c>
      <c r="G19" s="26">
        <v>38.590000000000003</v>
      </c>
      <c r="H19" s="26">
        <v>24.130000000000003</v>
      </c>
      <c r="I19" s="26">
        <v>43.51</v>
      </c>
      <c r="J19" s="26">
        <v>17.319999999999997</v>
      </c>
      <c r="K19" s="26">
        <v>43.27000000000001</v>
      </c>
      <c r="L19" s="26">
        <v>21.460000000000012</v>
      </c>
      <c r="M19" s="26">
        <v>34.220000000000006</v>
      </c>
      <c r="N19" s="26">
        <v>57.749999999999986</v>
      </c>
      <c r="O19" s="39">
        <v>28.249999999999996</v>
      </c>
      <c r="P19" s="27">
        <f t="shared" si="0"/>
        <v>-0.51082251082251073</v>
      </c>
      <c r="R19" s="1" t="s">
        <v>38</v>
      </c>
      <c r="S19" s="223">
        <f t="shared" si="1"/>
        <v>1.6418327804655075E-4</v>
      </c>
      <c r="T19" s="217">
        <f t="shared" si="2"/>
        <v>1.7856717807368672E-5</v>
      </c>
      <c r="U19" s="217">
        <f t="shared" si="3"/>
        <v>1.4741448183380375E-5</v>
      </c>
      <c r="V19" s="217"/>
      <c r="W19" s="217"/>
      <c r="X19" s="217">
        <f t="shared" si="4"/>
        <v>1.9435135603433904E-5</v>
      </c>
      <c r="Y19" s="217">
        <f t="shared" si="5"/>
        <v>9.5193274088723694E-6</v>
      </c>
      <c r="AN19" s="3"/>
    </row>
    <row r="20" spans="1:40" ht="20.100000000000001" customHeight="1">
      <c r="A20" s="16" t="s">
        <v>152</v>
      </c>
      <c r="B20" s="17">
        <v>110.23</v>
      </c>
      <c r="C20" s="26">
        <v>9.93</v>
      </c>
      <c r="D20" s="26">
        <v>10.040000000000003</v>
      </c>
      <c r="E20" s="26">
        <v>25.73</v>
      </c>
      <c r="F20" s="26">
        <v>23.47</v>
      </c>
      <c r="G20" s="26">
        <v>14.300000000000002</v>
      </c>
      <c r="H20" s="26">
        <v>21.500000000000004</v>
      </c>
      <c r="I20" s="26">
        <v>38.81</v>
      </c>
      <c r="J20" s="26">
        <v>143.59</v>
      </c>
      <c r="K20" s="26">
        <v>217.99</v>
      </c>
      <c r="L20" s="26">
        <v>3.12</v>
      </c>
      <c r="M20" s="26">
        <v>27.02</v>
      </c>
      <c r="N20" s="26">
        <v>25.559999999999995</v>
      </c>
      <c r="O20" s="39">
        <v>52.750000000000007</v>
      </c>
      <c r="P20" s="27">
        <f t="shared" si="0"/>
        <v>1.0637715179968708</v>
      </c>
      <c r="R20" s="1" t="s">
        <v>39</v>
      </c>
      <c r="S20" s="223">
        <f t="shared" si="1"/>
        <v>6.0690552444907057E-5</v>
      </c>
      <c r="T20" s="217">
        <f t="shared" si="2"/>
        <v>6.6170268112301637E-6</v>
      </c>
      <c r="U20" s="217">
        <f t="shared" si="3"/>
        <v>7.4265964628959726E-5</v>
      </c>
      <c r="V20" s="217"/>
      <c r="W20" s="217"/>
      <c r="X20" s="217">
        <f t="shared" si="4"/>
        <v>8.6019405372081488E-6</v>
      </c>
      <c r="Y20" s="217">
        <f t="shared" si="5"/>
        <v>1.7775027285593545E-5</v>
      </c>
      <c r="AN20" s="3"/>
    </row>
    <row r="21" spans="1:40" ht="20.100000000000001" customHeight="1" thickBot="1">
      <c r="A21" s="16" t="s">
        <v>58</v>
      </c>
      <c r="B21" s="17">
        <f t="shared" ref="B21:O21" si="6">B22-SUM(B7:B20)</f>
        <v>874.88999999966472</v>
      </c>
      <c r="C21" s="26">
        <f t="shared" si="6"/>
        <v>1103.3999999999069</v>
      </c>
      <c r="D21" s="26">
        <f t="shared" si="6"/>
        <v>1732.1599999996834</v>
      </c>
      <c r="E21" s="26">
        <f t="shared" si="6"/>
        <v>1724.8100000002887</v>
      </c>
      <c r="F21" s="26">
        <f t="shared" si="6"/>
        <v>23968.009999998845</v>
      </c>
      <c r="G21" s="26">
        <f t="shared" si="6"/>
        <v>1681.5700000007637</v>
      </c>
      <c r="H21" s="26">
        <f t="shared" si="6"/>
        <v>979.64000000013039</v>
      </c>
      <c r="I21" s="26">
        <f t="shared" si="6"/>
        <v>12521.589999999851</v>
      </c>
      <c r="J21" s="26">
        <f t="shared" si="6"/>
        <v>5608.830000000773</v>
      </c>
      <c r="K21" s="26">
        <f t="shared" si="6"/>
        <v>66872.499999999069</v>
      </c>
      <c r="L21" s="26">
        <f t="shared" si="6"/>
        <v>1086.4699999997392</v>
      </c>
      <c r="M21" s="26">
        <f t="shared" si="6"/>
        <v>27775.429999998771</v>
      </c>
      <c r="N21" s="26">
        <f t="shared" si="6"/>
        <v>1713.8099999986589</v>
      </c>
      <c r="O21" s="39">
        <f t="shared" si="6"/>
        <v>1694.0499999988824</v>
      </c>
      <c r="P21" s="31">
        <f t="shared" si="0"/>
        <v>-1.1529866204417026E-2</v>
      </c>
      <c r="R21" s="1" t="s">
        <v>42</v>
      </c>
      <c r="S21" s="223">
        <f t="shared" si="1"/>
        <v>4.8169788105329212E-4</v>
      </c>
      <c r="T21" s="217">
        <f t="shared" si="2"/>
        <v>7.7811145279478024E-4</v>
      </c>
      <c r="U21" s="217">
        <f t="shared" si="3"/>
        <v>2.2782470386944538E-2</v>
      </c>
      <c r="V21" s="217"/>
      <c r="W21" s="217"/>
      <c r="X21" s="217">
        <f t="shared" si="4"/>
        <v>5.7676415148909092E-4</v>
      </c>
      <c r="Y21" s="217">
        <f t="shared" si="5"/>
        <v>5.7083952555715407E-4</v>
      </c>
      <c r="AN21" s="3"/>
    </row>
    <row r="22" spans="1:40" s="2" customFormat="1" ht="26.25" customHeight="1" thickBot="1">
      <c r="A22" s="257" t="s">
        <v>43</v>
      </c>
      <c r="B22" s="235">
        <v>1816262.9199999995</v>
      </c>
      <c r="C22" s="236">
        <v>1636088.4300000002</v>
      </c>
      <c r="D22" s="236">
        <v>1296144.5699999998</v>
      </c>
      <c r="E22" s="236">
        <v>1599529.9400000002</v>
      </c>
      <c r="F22" s="236">
        <v>2330198.4199999995</v>
      </c>
      <c r="G22" s="236">
        <v>2161091.44</v>
      </c>
      <c r="H22" s="236">
        <v>1804450.2999999996</v>
      </c>
      <c r="I22" s="236">
        <v>2155820.8899999987</v>
      </c>
      <c r="J22" s="236">
        <v>2021029.9900000012</v>
      </c>
      <c r="K22" s="236">
        <v>2935261.14</v>
      </c>
      <c r="L22" s="236">
        <v>2745238.3200000008</v>
      </c>
      <c r="M22" s="236">
        <v>2970951.4999999986</v>
      </c>
      <c r="N22" s="236">
        <v>2971422.5399999991</v>
      </c>
      <c r="O22" s="238">
        <v>2967646.64</v>
      </c>
      <c r="P22" s="237">
        <f t="shared" si="0"/>
        <v>-1.270738156276817E-3</v>
      </c>
      <c r="R22" s="4" t="s">
        <v>43</v>
      </c>
      <c r="S22" s="258">
        <f t="shared" ref="S22:Y22" si="7">SUM(S7:S21)</f>
        <v>1</v>
      </c>
      <c r="T22" s="259">
        <f t="shared" si="7"/>
        <v>1.0000000000000004</v>
      </c>
      <c r="U22" s="259">
        <f t="shared" si="7"/>
        <v>0.99999999999999989</v>
      </c>
      <c r="V22" s="259"/>
      <c r="W22" s="259"/>
      <c r="X22" s="259">
        <f t="shared" si="7"/>
        <v>1</v>
      </c>
      <c r="Y22" s="260">
        <f t="shared" si="7"/>
        <v>0.99999999999999967</v>
      </c>
      <c r="AN22" s="33"/>
    </row>
    <row r="24" spans="1:40" ht="15.75" thickBot="1"/>
    <row r="25" spans="1:40" ht="15" customHeight="1">
      <c r="A25" s="526" t="s">
        <v>20</v>
      </c>
      <c r="B25" s="519">
        <v>1000</v>
      </c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503"/>
      <c r="P25" s="492" t="s">
        <v>175</v>
      </c>
      <c r="S25" s="520" t="s">
        <v>115</v>
      </c>
      <c r="T25" s="521"/>
      <c r="U25" s="521"/>
      <c r="V25" s="521"/>
      <c r="W25" s="521"/>
      <c r="X25" s="521"/>
      <c r="Y25" s="522"/>
    </row>
    <row r="26" spans="1:40" ht="15" customHeight="1">
      <c r="A26" s="527"/>
      <c r="B26" s="518" t="str">
        <f>B5</f>
        <v>jan - dez</v>
      </c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506"/>
      <c r="P26" s="493"/>
      <c r="S26" s="523"/>
      <c r="T26" s="524"/>
      <c r="U26" s="524"/>
      <c r="V26" s="524"/>
      <c r="W26" s="524"/>
      <c r="X26" s="524"/>
      <c r="Y26" s="525"/>
    </row>
    <row r="27" spans="1:40" ht="21" customHeight="1" thickBot="1">
      <c r="A27" s="527"/>
      <c r="B27" s="176">
        <v>2010</v>
      </c>
      <c r="C27" s="62">
        <v>2011</v>
      </c>
      <c r="D27" s="62">
        <v>2012</v>
      </c>
      <c r="E27" s="59">
        <v>2013</v>
      </c>
      <c r="F27" s="59">
        <v>2014</v>
      </c>
      <c r="G27" s="59">
        <v>2015</v>
      </c>
      <c r="H27" s="59">
        <v>2016</v>
      </c>
      <c r="I27" s="59">
        <v>2017</v>
      </c>
      <c r="J27" s="59">
        <v>2018</v>
      </c>
      <c r="K27" s="59">
        <v>2019</v>
      </c>
      <c r="L27" s="59">
        <v>2020</v>
      </c>
      <c r="M27" s="59">
        <v>2021</v>
      </c>
      <c r="N27" s="59">
        <v>2022</v>
      </c>
      <c r="O27" s="109">
        <v>2023</v>
      </c>
      <c r="P27" s="494"/>
      <c r="S27" s="65">
        <v>2010</v>
      </c>
      <c r="T27" s="59">
        <v>2015</v>
      </c>
      <c r="U27" s="59">
        <v>2019</v>
      </c>
      <c r="V27" s="109">
        <v>2020</v>
      </c>
      <c r="W27" s="109">
        <v>2021</v>
      </c>
      <c r="X27" s="109">
        <v>2022</v>
      </c>
      <c r="Y27" s="177">
        <v>2023</v>
      </c>
    </row>
    <row r="28" spans="1:40" ht="20.100000000000001" customHeight="1">
      <c r="A28" s="16" t="s">
        <v>40</v>
      </c>
      <c r="B28" s="25">
        <v>62545.015000000007</v>
      </c>
      <c r="C28" s="26">
        <v>55430.065999999999</v>
      </c>
      <c r="D28" s="26">
        <v>57992.665999999997</v>
      </c>
      <c r="E28" s="26">
        <v>94253.487999999983</v>
      </c>
      <c r="F28" s="26">
        <v>91687.438000000009</v>
      </c>
      <c r="G28" s="26">
        <v>83355.239999999991</v>
      </c>
      <c r="H28" s="26">
        <v>77339.406000000003</v>
      </c>
      <c r="I28" s="26">
        <v>100780.36299999998</v>
      </c>
      <c r="J28" s="26">
        <v>120884.79799999998</v>
      </c>
      <c r="K28" s="26">
        <v>128127.27000000002</v>
      </c>
      <c r="L28" s="26">
        <v>129799.041</v>
      </c>
      <c r="M28" s="26">
        <v>123983.694</v>
      </c>
      <c r="N28" s="26">
        <v>144571.22899999999</v>
      </c>
      <c r="O28" s="66">
        <v>137795.73500000002</v>
      </c>
      <c r="P28" s="24">
        <f t="shared" ref="P28:P41" si="8">(O28-N28)/N28</f>
        <v>-4.6866129913027008E-2</v>
      </c>
      <c r="S28" s="223">
        <f t="shared" ref="S28:S42" si="9">B28/$B$43</f>
        <v>0.69887879397539709</v>
      </c>
      <c r="T28" s="217">
        <f t="shared" ref="T28:T42" si="10">G28/$G$43</f>
        <v>0.71393349293775765</v>
      </c>
      <c r="U28" s="217">
        <f>K28/$K$43</f>
        <v>0.75721605397483416</v>
      </c>
      <c r="V28" s="217">
        <f>L28/$L$43</f>
        <v>0.78072397863391674</v>
      </c>
      <c r="W28" s="217"/>
      <c r="X28" s="217">
        <f>N28/$N$43</f>
        <v>0.70404520129485382</v>
      </c>
      <c r="Y28" s="217">
        <f>O28/$O$43</f>
        <v>0.69113163297250557</v>
      </c>
    </row>
    <row r="29" spans="1:40" ht="20.100000000000001" customHeight="1">
      <c r="A29" s="16" t="s">
        <v>30</v>
      </c>
      <c r="B29" s="25">
        <v>11421.274999999998</v>
      </c>
      <c r="C29" s="26">
        <v>12380.123999999996</v>
      </c>
      <c r="D29" s="26">
        <v>13718.669</v>
      </c>
      <c r="E29" s="26">
        <v>13218.898999999996</v>
      </c>
      <c r="F29" s="26">
        <v>15551.000000000002</v>
      </c>
      <c r="G29" s="26">
        <v>17081.727999999992</v>
      </c>
      <c r="H29" s="26">
        <v>16301.927999999994</v>
      </c>
      <c r="I29" s="26">
        <v>17667.994999999995</v>
      </c>
      <c r="J29" s="26">
        <v>19052.70800000001</v>
      </c>
      <c r="K29" s="26">
        <v>20219.252000000004</v>
      </c>
      <c r="L29" s="26">
        <v>20459.313999999995</v>
      </c>
      <c r="M29" s="26">
        <v>25897.490999999995</v>
      </c>
      <c r="N29" s="26">
        <v>35187.841</v>
      </c>
      <c r="O29" s="66">
        <v>35640.425999999999</v>
      </c>
      <c r="P29" s="27">
        <f t="shared" si="8"/>
        <v>1.2861971270132746E-2</v>
      </c>
      <c r="S29" s="223">
        <f t="shared" si="9"/>
        <v>0.12762147227339143</v>
      </c>
      <c r="T29" s="217">
        <f t="shared" si="10"/>
        <v>0.14630415240184891</v>
      </c>
      <c r="U29" s="217">
        <f t="shared" ref="U29:U42" si="11">K29/$K$43</f>
        <v>0.11949323679309466</v>
      </c>
      <c r="V29" s="217">
        <f t="shared" ref="V29:V42" si="12">L29/$L$43</f>
        <v>0.12306005424339453</v>
      </c>
      <c r="W29" s="217"/>
      <c r="X29" s="217">
        <f t="shared" ref="X29:X42" si="13">N29/$N$43</f>
        <v>0.17136072489206211</v>
      </c>
      <c r="Y29" s="217">
        <f t="shared" ref="Y29:Y42" si="14">O29/$O$43</f>
        <v>0.17875898569150739</v>
      </c>
    </row>
    <row r="30" spans="1:40" ht="20.100000000000001" customHeight="1">
      <c r="A30" s="16" t="s">
        <v>99</v>
      </c>
      <c r="B30" s="25">
        <v>11255.161</v>
      </c>
      <c r="C30" s="26">
        <v>9991.6630000000005</v>
      </c>
      <c r="D30" s="26">
        <v>9375.9429999999975</v>
      </c>
      <c r="E30" s="26">
        <v>9476.8809999999994</v>
      </c>
      <c r="F30" s="26">
        <v>11836.087999999996</v>
      </c>
      <c r="G30" s="26">
        <v>10829.831999999999</v>
      </c>
      <c r="H30" s="26">
        <v>11041.944</v>
      </c>
      <c r="I30" s="26">
        <v>11651.916999999999</v>
      </c>
      <c r="J30" s="26">
        <v>11405.254000000006</v>
      </c>
      <c r="K30" s="26">
        <v>12781.681</v>
      </c>
      <c r="L30" s="26">
        <v>10070.409999999996</v>
      </c>
      <c r="M30" s="26">
        <v>14554.400000000001</v>
      </c>
      <c r="N30" s="26">
        <v>15936.790000000003</v>
      </c>
      <c r="O30" s="66">
        <v>16587.788</v>
      </c>
      <c r="P30" s="27">
        <f t="shared" si="8"/>
        <v>4.0848753105236231E-2</v>
      </c>
      <c r="S30" s="223">
        <f t="shared" si="9"/>
        <v>0.12576531232231575</v>
      </c>
      <c r="T30" s="217">
        <f t="shared" si="10"/>
        <v>9.2756973499075773E-2</v>
      </c>
      <c r="U30" s="217">
        <f t="shared" si="11"/>
        <v>7.553812744145029E-2</v>
      </c>
      <c r="V30" s="217">
        <f t="shared" si="12"/>
        <v>6.0572177583922047E-2</v>
      </c>
      <c r="W30" s="217"/>
      <c r="X30" s="217">
        <f t="shared" si="13"/>
        <v>7.761032814865132E-2</v>
      </c>
      <c r="Y30" s="217">
        <f t="shared" si="14"/>
        <v>8.3198112102974245E-2</v>
      </c>
    </row>
    <row r="31" spans="1:40" ht="20.100000000000001" customHeight="1">
      <c r="A31" s="16" t="s">
        <v>36</v>
      </c>
      <c r="B31" s="25">
        <v>1869.7990000000002</v>
      </c>
      <c r="C31" s="26">
        <v>1330.8960000000002</v>
      </c>
      <c r="D31" s="26">
        <v>1598.5659999999996</v>
      </c>
      <c r="E31" s="26">
        <v>2477.835</v>
      </c>
      <c r="F31" s="26">
        <v>1802.1679999999994</v>
      </c>
      <c r="G31" s="26">
        <v>2049.5519999999988</v>
      </c>
      <c r="H31" s="26">
        <v>2047.0899999999997</v>
      </c>
      <c r="I31" s="26">
        <v>2668.9790000000007</v>
      </c>
      <c r="J31" s="26">
        <v>2403.0170000000003</v>
      </c>
      <c r="K31" s="26">
        <v>1953.05</v>
      </c>
      <c r="L31" s="26">
        <v>2482.779</v>
      </c>
      <c r="M31" s="26">
        <v>3120.3889999999997</v>
      </c>
      <c r="N31" s="26">
        <v>4210.7740000000003</v>
      </c>
      <c r="O31" s="66">
        <v>3971.3779999999988</v>
      </c>
      <c r="P31" s="27">
        <f t="shared" si="8"/>
        <v>-5.6853205610180348E-2</v>
      </c>
      <c r="S31" s="223">
        <f t="shared" si="9"/>
        <v>2.0893157833544423E-2</v>
      </c>
      <c r="T31" s="217">
        <f t="shared" si="10"/>
        <v>1.7554311142497656E-2</v>
      </c>
      <c r="U31" s="217">
        <f t="shared" si="11"/>
        <v>1.1542279908215868E-2</v>
      </c>
      <c r="V31" s="217">
        <f t="shared" si="12"/>
        <v>1.4933585672244969E-2</v>
      </c>
      <c r="W31" s="217"/>
      <c r="X31" s="217">
        <f t="shared" si="13"/>
        <v>2.0505983444583827E-2</v>
      </c>
      <c r="Y31" s="217">
        <f t="shared" si="14"/>
        <v>1.9918939888023981E-2</v>
      </c>
    </row>
    <row r="32" spans="1:40" ht="20.100000000000001" customHeight="1">
      <c r="A32" s="16" t="s">
        <v>151</v>
      </c>
      <c r="B32" s="25">
        <v>532.88400000000001</v>
      </c>
      <c r="C32" s="26">
        <v>236.72800000000001</v>
      </c>
      <c r="D32" s="26">
        <v>433.74400000000003</v>
      </c>
      <c r="E32" s="26">
        <v>200.88400000000001</v>
      </c>
      <c r="F32" s="26">
        <v>293.50400000000002</v>
      </c>
      <c r="G32" s="26">
        <v>170.346</v>
      </c>
      <c r="H32" s="26">
        <v>251.52500000000001</v>
      </c>
      <c r="I32" s="26">
        <v>411.81699999999995</v>
      </c>
      <c r="J32" s="26">
        <v>252.40099999999998</v>
      </c>
      <c r="K32" s="26">
        <v>424.61400000000003</v>
      </c>
      <c r="L32" s="26">
        <v>313.25799999999998</v>
      </c>
      <c r="M32" s="26">
        <v>426.38199999999995</v>
      </c>
      <c r="N32" s="26">
        <v>754.42499999999995</v>
      </c>
      <c r="O32" s="66">
        <v>948.82600000000002</v>
      </c>
      <c r="P32" s="27">
        <f t="shared" si="8"/>
        <v>0.25768101534281085</v>
      </c>
      <c r="S32" s="223">
        <f t="shared" si="9"/>
        <v>5.9544526010391948E-3</v>
      </c>
      <c r="T32" s="217">
        <f t="shared" si="10"/>
        <v>1.4590050342123096E-3</v>
      </c>
      <c r="U32" s="217">
        <f t="shared" si="11"/>
        <v>2.5094153457142277E-3</v>
      </c>
      <c r="V32" s="217">
        <f t="shared" si="12"/>
        <v>1.8842052315232705E-3</v>
      </c>
      <c r="W32" s="217"/>
      <c r="X32" s="217">
        <f t="shared" si="13"/>
        <v>3.6739626871877119E-3</v>
      </c>
      <c r="Y32" s="217">
        <f t="shared" si="14"/>
        <v>4.7589547150118294E-3</v>
      </c>
    </row>
    <row r="33" spans="1:28" ht="20.100000000000001" customHeight="1">
      <c r="A33" s="16" t="s">
        <v>32</v>
      </c>
      <c r="B33" s="25">
        <v>246.91800000000003</v>
      </c>
      <c r="C33" s="26">
        <v>877.19899999999996</v>
      </c>
      <c r="D33" s="26">
        <v>910.43400000000008</v>
      </c>
      <c r="E33" s="26">
        <v>680.95899999999995</v>
      </c>
      <c r="F33" s="26">
        <v>722.72200000000021</v>
      </c>
      <c r="G33" s="26">
        <v>530.17700000000013</v>
      </c>
      <c r="H33" s="26">
        <v>651.66099999999983</v>
      </c>
      <c r="I33" s="26">
        <v>788.18899999999996</v>
      </c>
      <c r="J33" s="26">
        <v>1016.8099999999997</v>
      </c>
      <c r="K33" s="26">
        <v>763.53099999999984</v>
      </c>
      <c r="L33" s="26">
        <v>461.16599999999988</v>
      </c>
      <c r="M33" s="26">
        <v>573.09399999999982</v>
      </c>
      <c r="N33" s="26">
        <v>761.77599999999973</v>
      </c>
      <c r="O33" s="66">
        <v>895.43800000000022</v>
      </c>
      <c r="P33" s="27">
        <f t="shared" si="8"/>
        <v>0.17546102791371812</v>
      </c>
      <c r="S33" s="223">
        <f t="shared" si="9"/>
        <v>2.7590648759268361E-3</v>
      </c>
      <c r="T33" s="217">
        <f t="shared" si="10"/>
        <v>4.5409396875980643E-3</v>
      </c>
      <c r="U33" s="217">
        <f t="shared" si="11"/>
        <v>4.5123721976395728E-3</v>
      </c>
      <c r="V33" s="217">
        <f t="shared" si="12"/>
        <v>2.7738521914864437E-3</v>
      </c>
      <c r="W33" s="217"/>
      <c r="X33" s="217">
        <f t="shared" si="13"/>
        <v>3.7097612088611933E-3</v>
      </c>
      <c r="Y33" s="217">
        <f t="shared" si="14"/>
        <v>4.4911805664060254E-3</v>
      </c>
      <c r="AB33" s="261"/>
    </row>
    <row r="34" spans="1:28" ht="20.100000000000001" customHeight="1">
      <c r="A34" s="16" t="s">
        <v>34</v>
      </c>
      <c r="B34" s="25">
        <v>425.41500000000008</v>
      </c>
      <c r="C34" s="26">
        <v>233.76599999999999</v>
      </c>
      <c r="D34" s="26">
        <v>643.94700000000012</v>
      </c>
      <c r="E34" s="26">
        <v>693.19799999999998</v>
      </c>
      <c r="F34" s="26">
        <v>813.38100000000009</v>
      </c>
      <c r="G34" s="26">
        <v>1005.8990000000001</v>
      </c>
      <c r="H34" s="26">
        <v>879.67700000000002</v>
      </c>
      <c r="I34" s="26">
        <v>1048.8109999999999</v>
      </c>
      <c r="J34" s="26">
        <v>594.51600000000008</v>
      </c>
      <c r="K34" s="26">
        <v>686.27500000000009</v>
      </c>
      <c r="L34" s="26">
        <v>318.55200000000002</v>
      </c>
      <c r="M34" s="26">
        <v>865.57500000000005</v>
      </c>
      <c r="N34" s="26">
        <v>987.49800000000016</v>
      </c>
      <c r="O34" s="66">
        <v>788.96600000000001</v>
      </c>
      <c r="P34" s="27">
        <f t="shared" si="8"/>
        <v>-0.20104547047183904</v>
      </c>
      <c r="S34" s="223">
        <f t="shared" si="9"/>
        <v>4.7535926266712636E-3</v>
      </c>
      <c r="T34" s="217">
        <f t="shared" si="10"/>
        <v>8.6154750032823076E-3</v>
      </c>
      <c r="U34" s="217">
        <f t="shared" si="11"/>
        <v>4.0557989524133255E-3</v>
      </c>
      <c r="V34" s="217">
        <f t="shared" si="12"/>
        <v>1.9160479378410159E-3</v>
      </c>
      <c r="W34" s="217"/>
      <c r="X34" s="217">
        <f t="shared" si="13"/>
        <v>4.8090012998939485E-3</v>
      </c>
      <c r="Y34" s="217">
        <f t="shared" si="14"/>
        <v>3.9571570189729441E-3</v>
      </c>
    </row>
    <row r="35" spans="1:28" ht="20.100000000000001" customHeight="1">
      <c r="A35" s="16" t="s">
        <v>35</v>
      </c>
      <c r="B35" s="25">
        <v>181.95500000000001</v>
      </c>
      <c r="C35" s="26">
        <v>80.819000000000003</v>
      </c>
      <c r="D35" s="26">
        <v>149.81700000000001</v>
      </c>
      <c r="E35" s="26">
        <v>205.709</v>
      </c>
      <c r="F35" s="26">
        <v>236.68500000000003</v>
      </c>
      <c r="G35" s="26">
        <v>271.51900000000001</v>
      </c>
      <c r="H35" s="26">
        <v>297.44800000000004</v>
      </c>
      <c r="I35" s="26">
        <v>318.89800000000002</v>
      </c>
      <c r="J35" s="26">
        <v>348.94599999999997</v>
      </c>
      <c r="K35" s="26">
        <v>104.69399999999999</v>
      </c>
      <c r="L35" s="26">
        <v>768.62199999999996</v>
      </c>
      <c r="M35" s="26">
        <v>339.71500000000003</v>
      </c>
      <c r="N35" s="26">
        <v>504.78500000000008</v>
      </c>
      <c r="O35" s="66">
        <v>570.00000000000011</v>
      </c>
      <c r="P35" s="27">
        <f t="shared" si="8"/>
        <v>0.12919361708450136</v>
      </c>
      <c r="S35" s="223">
        <f t="shared" si="9"/>
        <v>2.0331674867740198E-3</v>
      </c>
      <c r="T35" s="217">
        <f t="shared" si="10"/>
        <v>2.3255467570960989E-3</v>
      </c>
      <c r="U35" s="217">
        <f t="shared" si="11"/>
        <v>6.1872837495750334E-4</v>
      </c>
      <c r="V35" s="217">
        <f t="shared" si="12"/>
        <v>4.6231591642156922E-3</v>
      </c>
      <c r="W35" s="217"/>
      <c r="X35" s="217">
        <f t="shared" si="13"/>
        <v>2.4582446963608705E-3</v>
      </c>
      <c r="Y35" s="217">
        <f t="shared" si="14"/>
        <v>2.8589058347439291E-3</v>
      </c>
    </row>
    <row r="36" spans="1:28" ht="20.100000000000001" customHeight="1">
      <c r="A36" s="16" t="s">
        <v>156</v>
      </c>
      <c r="B36" s="25">
        <v>144.08800000000002</v>
      </c>
      <c r="C36" s="26">
        <v>358.85</v>
      </c>
      <c r="D36" s="26">
        <v>332.81299999999999</v>
      </c>
      <c r="E36" s="26">
        <v>404.50699999999995</v>
      </c>
      <c r="F36" s="26">
        <v>347.82099999999997</v>
      </c>
      <c r="G36" s="26">
        <v>319.49799999999999</v>
      </c>
      <c r="H36" s="26">
        <v>286.137</v>
      </c>
      <c r="I36" s="26">
        <v>214.55199999999999</v>
      </c>
      <c r="J36" s="26">
        <v>272.77600000000001</v>
      </c>
      <c r="K36" s="26">
        <v>319.923</v>
      </c>
      <c r="L36" s="26">
        <v>131.79999999999998</v>
      </c>
      <c r="M36" s="26">
        <v>226.30799999999999</v>
      </c>
      <c r="N36" s="26">
        <v>373.18500000000006</v>
      </c>
      <c r="O36" s="66">
        <v>292.48699999999997</v>
      </c>
      <c r="P36" s="27">
        <f t="shared" si="8"/>
        <v>-0.21624127443493196</v>
      </c>
      <c r="S36" s="223">
        <f t="shared" si="9"/>
        <v>1.6100411466257866E-3</v>
      </c>
      <c r="T36" s="217">
        <f t="shared" si="10"/>
        <v>2.7364845104714199E-3</v>
      </c>
      <c r="U36" s="217">
        <f t="shared" si="11"/>
        <v>1.8907047003794808E-3</v>
      </c>
      <c r="V36" s="217">
        <f t="shared" si="12"/>
        <v>7.9275948105001957E-4</v>
      </c>
      <c r="W36" s="217"/>
      <c r="X36" s="217">
        <f t="shared" si="13"/>
        <v>1.8173678833789265E-3</v>
      </c>
      <c r="Y36" s="217">
        <f t="shared" si="14"/>
        <v>1.4670048962925392E-3</v>
      </c>
    </row>
    <row r="37" spans="1:28" ht="20.100000000000001" customHeight="1">
      <c r="A37" s="16" t="s">
        <v>33</v>
      </c>
      <c r="B37" s="25">
        <v>19.398000000000007</v>
      </c>
      <c r="C37" s="26">
        <v>274.38</v>
      </c>
      <c r="D37" s="26">
        <v>18.885999999999999</v>
      </c>
      <c r="E37" s="26">
        <v>13.364000000000001</v>
      </c>
      <c r="F37" s="26">
        <v>76.307999999999993</v>
      </c>
      <c r="G37" s="26">
        <v>52.935999999999993</v>
      </c>
      <c r="H37" s="26">
        <v>147.68600000000001</v>
      </c>
      <c r="I37" s="26">
        <v>98.283000000000001</v>
      </c>
      <c r="J37" s="26">
        <v>237.089</v>
      </c>
      <c r="K37" s="26">
        <v>303.74400000000003</v>
      </c>
      <c r="L37" s="26">
        <v>147.42599999999999</v>
      </c>
      <c r="M37" s="26">
        <v>100.20700000000001</v>
      </c>
      <c r="N37" s="26">
        <v>156.64899999999997</v>
      </c>
      <c r="O37" s="66">
        <v>284.76400000000001</v>
      </c>
      <c r="P37" s="27">
        <f t="shared" si="8"/>
        <v>0.81784754451033881</v>
      </c>
      <c r="S37" s="223">
        <f t="shared" si="9"/>
        <v>2.1675349898844467E-4</v>
      </c>
      <c r="T37" s="217">
        <f t="shared" si="10"/>
        <v>4.533942123153042E-4</v>
      </c>
      <c r="U37" s="217">
        <f t="shared" si="11"/>
        <v>1.7950888448534962E-3</v>
      </c>
      <c r="V37" s="217">
        <f t="shared" si="12"/>
        <v>8.8674779403095743E-4</v>
      </c>
      <c r="W37" s="217"/>
      <c r="X37" s="217">
        <f t="shared" si="13"/>
        <v>7.6286255225538368E-4</v>
      </c>
      <c r="Y37" s="217">
        <f t="shared" si="14"/>
        <v>1.4282692300438948E-3</v>
      </c>
    </row>
    <row r="38" spans="1:28" ht="20.100000000000001" customHeight="1">
      <c r="A38" s="16" t="s">
        <v>38</v>
      </c>
      <c r="B38" s="25">
        <v>42.497</v>
      </c>
      <c r="C38" s="26">
        <v>5.16</v>
      </c>
      <c r="D38" s="26">
        <v>66.84</v>
      </c>
      <c r="E38" s="26">
        <v>19.604000000000003</v>
      </c>
      <c r="F38" s="26">
        <v>69.730999999999995</v>
      </c>
      <c r="G38" s="26">
        <v>45.84</v>
      </c>
      <c r="H38" s="26">
        <v>0.29699999999999999</v>
      </c>
      <c r="I38" s="26">
        <v>6.3539999999999992</v>
      </c>
      <c r="J38" s="26">
        <v>44.510999999999989</v>
      </c>
      <c r="K38" s="26">
        <v>9.2479999999999993</v>
      </c>
      <c r="L38" s="26">
        <v>659.50800000000004</v>
      </c>
      <c r="M38" s="26">
        <v>659.35800000000006</v>
      </c>
      <c r="N38" s="26">
        <v>268.59399999999999</v>
      </c>
      <c r="O38" s="66">
        <v>263.19799999999998</v>
      </c>
      <c r="P38" s="27">
        <f t="shared" si="8"/>
        <v>-2.00898009635361E-2</v>
      </c>
      <c r="S38" s="223">
        <f t="shared" si="9"/>
        <v>4.7486201910052221E-4</v>
      </c>
      <c r="T38" s="217">
        <f t="shared" si="10"/>
        <v>3.9261732455292333E-4</v>
      </c>
      <c r="U38" s="217">
        <f t="shared" si="11"/>
        <v>5.465451708414036E-5</v>
      </c>
      <c r="V38" s="217">
        <f t="shared" si="12"/>
        <v>3.9668529577263764E-3</v>
      </c>
      <c r="W38" s="217"/>
      <c r="X38" s="217">
        <f t="shared" si="13"/>
        <v>1.3080217834807919E-3</v>
      </c>
      <c r="Y38" s="217">
        <f t="shared" si="14"/>
        <v>1.3201022770051446E-3</v>
      </c>
    </row>
    <row r="39" spans="1:28" ht="20.100000000000001" customHeight="1">
      <c r="A39" s="16" t="s">
        <v>157</v>
      </c>
      <c r="B39" s="25">
        <v>364.24200000000002</v>
      </c>
      <c r="C39" s="26">
        <v>203.66000000000003</v>
      </c>
      <c r="D39" s="26">
        <v>207.80500000000001</v>
      </c>
      <c r="E39" s="26">
        <v>273.19799999999998</v>
      </c>
      <c r="F39" s="26">
        <v>203.52800000000002</v>
      </c>
      <c r="G39" s="26">
        <v>270.827</v>
      </c>
      <c r="H39" s="26">
        <v>271.42999999999995</v>
      </c>
      <c r="I39" s="26">
        <v>173.21099999999998</v>
      </c>
      <c r="J39" s="26">
        <v>232.94200000000001</v>
      </c>
      <c r="K39" s="26">
        <v>140.55199999999999</v>
      </c>
      <c r="L39" s="26">
        <v>114.583</v>
      </c>
      <c r="M39" s="26">
        <v>243.709</v>
      </c>
      <c r="N39" s="26">
        <v>294.09800000000001</v>
      </c>
      <c r="O39" s="66">
        <v>253.559</v>
      </c>
      <c r="P39" s="27">
        <f t="shared" si="8"/>
        <v>-0.13784180783276329</v>
      </c>
      <c r="S39" s="223">
        <f t="shared" si="9"/>
        <v>4.070044745775288E-3</v>
      </c>
      <c r="T39" s="217">
        <f t="shared" si="10"/>
        <v>2.3196198114462164E-3</v>
      </c>
      <c r="U39" s="217">
        <f t="shared" si="11"/>
        <v>8.3064464589209519E-4</v>
      </c>
      <c r="V39" s="217">
        <f>L39/$L$43</f>
        <v>6.8920151454593631E-4</v>
      </c>
      <c r="W39" s="217"/>
      <c r="X39" s="217">
        <f t="shared" si="13"/>
        <v>1.4322233202459249E-3</v>
      </c>
      <c r="Y39" s="217">
        <f t="shared" si="14"/>
        <v>1.2717566746523433E-3</v>
      </c>
    </row>
    <row r="40" spans="1:28" ht="20.100000000000001" customHeight="1">
      <c r="A40" s="16" t="s">
        <v>39</v>
      </c>
      <c r="B40" s="25">
        <v>40.756</v>
      </c>
      <c r="C40" s="26">
        <v>39.831000000000003</v>
      </c>
      <c r="D40" s="26">
        <v>40.422000000000011</v>
      </c>
      <c r="E40" s="26">
        <v>30.214000000000006</v>
      </c>
      <c r="F40" s="26">
        <v>38.102999999999994</v>
      </c>
      <c r="G40" s="26">
        <v>26.79</v>
      </c>
      <c r="H40" s="26">
        <v>136.67999999999998</v>
      </c>
      <c r="I40" s="26">
        <v>229.67300000000003</v>
      </c>
      <c r="J40" s="26">
        <v>181.06800000000001</v>
      </c>
      <c r="K40" s="26">
        <v>264.60799999999995</v>
      </c>
      <c r="L40" s="26">
        <v>147.42800000000005</v>
      </c>
      <c r="M40" s="26">
        <v>255.70100000000002</v>
      </c>
      <c r="N40" s="26">
        <v>366.21999999999991</v>
      </c>
      <c r="O40" s="66">
        <v>245.39</v>
      </c>
      <c r="P40" s="27">
        <f t="shared" si="8"/>
        <v>-0.32993828846048812</v>
      </c>
      <c r="S40" s="223">
        <f t="shared" si="9"/>
        <v>4.5540806293293369E-4</v>
      </c>
      <c r="T40" s="217">
        <f t="shared" si="10"/>
        <v>2.29455020173927E-4</v>
      </c>
      <c r="U40" s="217">
        <f t="shared" si="11"/>
        <v>1.5638000061202651E-3</v>
      </c>
      <c r="V40" s="217">
        <f t="shared" si="12"/>
        <v>8.8675982376511643E-4</v>
      </c>
      <c r="W40" s="217"/>
      <c r="X40" s="217">
        <f t="shared" si="13"/>
        <v>1.7834491371599346E-3</v>
      </c>
      <c r="Y40" s="217">
        <f t="shared" si="14"/>
        <v>1.2307840399786185E-3</v>
      </c>
    </row>
    <row r="41" spans="1:28" ht="20.100000000000001" customHeight="1">
      <c r="A41" s="16" t="s">
        <v>152</v>
      </c>
      <c r="B41" s="25">
        <v>37.248000000000005</v>
      </c>
      <c r="C41" s="26">
        <v>6.2610000000000001</v>
      </c>
      <c r="D41" s="26">
        <v>9.6440000000000001</v>
      </c>
      <c r="E41" s="26">
        <v>26.123000000000001</v>
      </c>
      <c r="F41" s="26">
        <v>26.367000000000001</v>
      </c>
      <c r="G41" s="26">
        <v>45.084999999999994</v>
      </c>
      <c r="H41" s="26">
        <v>64.599000000000004</v>
      </c>
      <c r="I41" s="26">
        <v>122.15</v>
      </c>
      <c r="J41" s="26">
        <v>199.17999999999998</v>
      </c>
      <c r="K41" s="26">
        <v>306.91899999999993</v>
      </c>
      <c r="L41" s="26">
        <v>14.374000000000001</v>
      </c>
      <c r="M41" s="26">
        <v>118.342</v>
      </c>
      <c r="N41" s="26">
        <v>149.922</v>
      </c>
      <c r="O41" s="66">
        <v>165.774</v>
      </c>
      <c r="P41" s="27">
        <f t="shared" si="8"/>
        <v>0.10573498219073921</v>
      </c>
      <c r="S41" s="223">
        <f t="shared" si="9"/>
        <v>4.1620962626670713E-4</v>
      </c>
      <c r="T41" s="217">
        <f t="shared" si="10"/>
        <v>3.8615078703029107E-4</v>
      </c>
      <c r="U41" s="217">
        <f t="shared" si="11"/>
        <v>1.8138526956041601E-3</v>
      </c>
      <c r="V41" s="217">
        <f t="shared" si="12"/>
        <v>8.6457699397670586E-5</v>
      </c>
      <c r="W41" s="217"/>
      <c r="X41" s="217">
        <f t="shared" si="13"/>
        <v>7.3010283857050887E-4</v>
      </c>
      <c r="Y41" s="217">
        <f t="shared" si="14"/>
        <v>8.3146009798042099E-4</v>
      </c>
    </row>
    <row r="42" spans="1:28" ht="20.100000000000001" customHeight="1" thickBot="1">
      <c r="A42" s="16" t="s">
        <v>58</v>
      </c>
      <c r="B42" s="25">
        <f t="shared" ref="B42:O42" si="15">B43-SUM(B28:B41)</f>
        <v>366.71399999997811</v>
      </c>
      <c r="C42" s="26">
        <f t="shared" si="15"/>
        <v>465.16599999999744</v>
      </c>
      <c r="D42" s="26">
        <f t="shared" si="15"/>
        <v>871.10400000003574</v>
      </c>
      <c r="E42" s="26">
        <f t="shared" si="15"/>
        <v>424.13799999996263</v>
      </c>
      <c r="F42" s="26">
        <f t="shared" si="15"/>
        <v>1449.1469999999972</v>
      </c>
      <c r="G42" s="26">
        <f t="shared" si="15"/>
        <v>699.63999999995576</v>
      </c>
      <c r="H42" s="26">
        <f t="shared" si="15"/>
        <v>473.0280000000057</v>
      </c>
      <c r="I42" s="26">
        <f t="shared" si="15"/>
        <v>1024.7339999999676</v>
      </c>
      <c r="J42" s="26">
        <f t="shared" si="15"/>
        <v>978.3760000000475</v>
      </c>
      <c r="K42" s="26">
        <f t="shared" si="15"/>
        <v>2802.9770000000426</v>
      </c>
      <c r="L42" s="26">
        <f t="shared" si="15"/>
        <v>366.45200000001932</v>
      </c>
      <c r="M42" s="26"/>
      <c r="N42" s="26">
        <f t="shared" si="15"/>
        <v>819.88899999990826</v>
      </c>
      <c r="O42" s="66">
        <f t="shared" si="15"/>
        <v>673.24699999991572</v>
      </c>
      <c r="P42" s="31">
        <f>(O42-N42)/N42</f>
        <v>-0.1788559183011468</v>
      </c>
      <c r="S42" s="223">
        <f t="shared" si="9"/>
        <v>4.0976669052502175E-3</v>
      </c>
      <c r="T42" s="217">
        <f t="shared" si="10"/>
        <v>5.9923818706411405E-3</v>
      </c>
      <c r="U42" s="217">
        <f t="shared" si="11"/>
        <v>1.6565241601746848E-2</v>
      </c>
      <c r="V42" s="217">
        <f t="shared" si="12"/>
        <v>2.2041600709389766E-3</v>
      </c>
      <c r="W42" s="217"/>
      <c r="X42" s="217">
        <f t="shared" si="13"/>
        <v>3.9927648124536029E-3</v>
      </c>
      <c r="Y42" s="217">
        <f t="shared" si="14"/>
        <v>3.3767539939010605E-3</v>
      </c>
    </row>
    <row r="43" spans="1:28" ht="26.25" customHeight="1" thickBot="1">
      <c r="A43" s="257" t="s">
        <v>43</v>
      </c>
      <c r="B43" s="235">
        <v>89493.364999999991</v>
      </c>
      <c r="C43" s="236">
        <v>81914.569000000018</v>
      </c>
      <c r="D43" s="236">
        <v>86371.300000000017</v>
      </c>
      <c r="E43" s="236">
        <v>122399.00099999997</v>
      </c>
      <c r="F43" s="236">
        <v>125153.99100000001</v>
      </c>
      <c r="G43" s="236">
        <v>116754.90899999994</v>
      </c>
      <c r="H43" s="236">
        <v>110190.53599999999</v>
      </c>
      <c r="I43" s="236">
        <v>137205.92599999995</v>
      </c>
      <c r="J43" s="236">
        <v>158104.39200000008</v>
      </c>
      <c r="K43" s="236">
        <v>169208.33800000005</v>
      </c>
      <c r="L43" s="236">
        <v>166254.71300000005</v>
      </c>
      <c r="M43" s="236">
        <v>172866.03900000002</v>
      </c>
      <c r="N43" s="236">
        <v>205343.67499999993</v>
      </c>
      <c r="O43" s="238">
        <v>199376.97599999994</v>
      </c>
      <c r="P43" s="237">
        <f>(O43-N43)/N43</f>
        <v>-2.9057135555794429E-2</v>
      </c>
      <c r="Q43" s="2"/>
      <c r="R43" s="4"/>
      <c r="S43" s="258">
        <f t="shared" ref="S43:Y43" si="16">SUM(S28:S42)</f>
        <v>1</v>
      </c>
      <c r="T43" s="259">
        <f t="shared" si="16"/>
        <v>0.99999999999999967</v>
      </c>
      <c r="U43" s="259">
        <f t="shared" si="16"/>
        <v>1</v>
      </c>
      <c r="V43" s="259">
        <f t="shared" si="16"/>
        <v>0.99999999999999978</v>
      </c>
      <c r="W43" s="259"/>
      <c r="X43" s="259">
        <f t="shared" si="16"/>
        <v>1</v>
      </c>
      <c r="Y43" s="260">
        <f t="shared" si="16"/>
        <v>1</v>
      </c>
    </row>
    <row r="45" spans="1:28" ht="15.75" thickBot="1"/>
    <row r="46" spans="1:28" ht="15" customHeight="1">
      <c r="A46" s="526" t="s">
        <v>20</v>
      </c>
      <c r="B46" s="517" t="s">
        <v>50</v>
      </c>
      <c r="C46" s="496"/>
      <c r="D46" s="496"/>
      <c r="E46" s="496"/>
      <c r="F46" s="496"/>
      <c r="G46" s="496"/>
      <c r="H46" s="496"/>
      <c r="I46" s="496"/>
      <c r="J46" s="496"/>
      <c r="K46" s="496"/>
      <c r="L46" s="496"/>
      <c r="M46" s="496"/>
      <c r="N46" s="496"/>
      <c r="O46" s="497"/>
      <c r="P46" s="492" t="s">
        <v>175</v>
      </c>
    </row>
    <row r="47" spans="1:28" ht="15" customHeight="1">
      <c r="A47" s="527"/>
      <c r="B47" s="518" t="str">
        <f>B26</f>
        <v>jan - dez</v>
      </c>
      <c r="C47" s="499"/>
      <c r="D47" s="499"/>
      <c r="E47" s="499"/>
      <c r="F47" s="499"/>
      <c r="G47" s="499"/>
      <c r="H47" s="499"/>
      <c r="I47" s="499"/>
      <c r="J47" s="499"/>
      <c r="K47" s="499"/>
      <c r="L47" s="499"/>
      <c r="M47" s="499"/>
      <c r="N47" s="499"/>
      <c r="O47" s="500"/>
      <c r="P47" s="493"/>
    </row>
    <row r="48" spans="1:28" ht="21" customHeight="1" thickBot="1">
      <c r="A48" s="527"/>
      <c r="B48" s="209">
        <v>2010</v>
      </c>
      <c r="C48" s="59">
        <v>2011</v>
      </c>
      <c r="D48" s="59">
        <v>2012</v>
      </c>
      <c r="E48" s="59">
        <v>2013</v>
      </c>
      <c r="F48" s="59">
        <v>2014</v>
      </c>
      <c r="G48" s="59">
        <v>2015</v>
      </c>
      <c r="H48" s="59">
        <v>2016</v>
      </c>
      <c r="I48" s="59">
        <v>2017</v>
      </c>
      <c r="J48" s="59">
        <v>2018</v>
      </c>
      <c r="K48" s="59">
        <v>2019</v>
      </c>
      <c r="L48" s="59">
        <v>2020</v>
      </c>
      <c r="M48" s="59">
        <v>2021</v>
      </c>
      <c r="N48" s="59">
        <v>2022</v>
      </c>
      <c r="O48" s="60">
        <v>2023</v>
      </c>
      <c r="P48" s="494"/>
    </row>
    <row r="49" spans="1:16" ht="20.100000000000001" customHeight="1">
      <c r="A49" s="16" t="s">
        <v>40</v>
      </c>
      <c r="B49" s="52">
        <f>(B28/B7)*10</f>
        <v>0.36255496891682437</v>
      </c>
      <c r="C49" s="56">
        <f t="shared" ref="C49:O49" si="17">(C28/C7)*10</f>
        <v>0.35840481635496146</v>
      </c>
      <c r="D49" s="56">
        <f t="shared" si="17"/>
        <v>0.48007010505949349</v>
      </c>
      <c r="E49" s="56">
        <f t="shared" si="17"/>
        <v>0.62222078865510522</v>
      </c>
      <c r="F49" s="56">
        <f t="shared" si="17"/>
        <v>0.41420716890443043</v>
      </c>
      <c r="G49" s="56">
        <f t="shared" si="17"/>
        <v>0.40309559698286024</v>
      </c>
      <c r="H49" s="56">
        <f t="shared" si="17"/>
        <v>0.45131753169079886</v>
      </c>
      <c r="I49" s="56">
        <f t="shared" si="17"/>
        <v>0.49281924409281996</v>
      </c>
      <c r="J49" s="56">
        <f t="shared" si="17"/>
        <v>0.62707613396534845</v>
      </c>
      <c r="K49" s="56">
        <f t="shared" si="17"/>
        <v>0.46259397445891792</v>
      </c>
      <c r="L49" s="56">
        <f t="shared" ref="L49" si="18">(L28/L7)*10</f>
        <v>0.49025219968118117</v>
      </c>
      <c r="M49" s="56"/>
      <c r="N49" s="56">
        <f t="shared" si="17"/>
        <v>0.50689910570602525</v>
      </c>
      <c r="O49" s="9">
        <f t="shared" si="17"/>
        <v>0.48230466371544012</v>
      </c>
      <c r="P49" s="24">
        <f>(O49-N49)/N49</f>
        <v>-4.8519403000976326E-2</v>
      </c>
    </row>
    <row r="50" spans="1:16" ht="20.100000000000001" customHeight="1">
      <c r="A50" s="16" t="s">
        <v>30</v>
      </c>
      <c r="B50" s="52">
        <f t="shared" ref="B50:O50" si="19">(B29/B8)*10</f>
        <v>6.7774244389666709</v>
      </c>
      <c r="C50" s="56">
        <f t="shared" si="19"/>
        <v>8.8039943279519015</v>
      </c>
      <c r="D50" s="56">
        <f t="shared" si="19"/>
        <v>9.5443049687379826</v>
      </c>
      <c r="E50" s="56">
        <f t="shared" si="19"/>
        <v>9.0963383844465771</v>
      </c>
      <c r="F50" s="56">
        <f t="shared" si="19"/>
        <v>10.081280363447307</v>
      </c>
      <c r="G50" s="56">
        <f t="shared" si="19"/>
        <v>12.9873295110248</v>
      </c>
      <c r="H50" s="56">
        <f t="shared" si="19"/>
        <v>13.264740224920597</v>
      </c>
      <c r="I50" s="56">
        <f t="shared" si="19"/>
        <v>8.0096993188489556</v>
      </c>
      <c r="J50" s="56">
        <f t="shared" si="19"/>
        <v>15.805381693415871</v>
      </c>
      <c r="K50" s="56">
        <f t="shared" si="19"/>
        <v>12.620570543297593</v>
      </c>
      <c r="L50" s="56">
        <f t="shared" ref="L50" si="20">(L29/L8)*10</f>
        <v>7.3712143347904489</v>
      </c>
      <c r="M50" s="56"/>
      <c r="N50" s="56">
        <f t="shared" si="19"/>
        <v>10.827644342831825</v>
      </c>
      <c r="O50" s="9">
        <f t="shared" si="19"/>
        <v>14.442238422945868</v>
      </c>
      <c r="P50" s="27">
        <f t="shared" ref="P50:P64" si="21">(O50-N50)/N50</f>
        <v>0.33383014492039503</v>
      </c>
    </row>
    <row r="51" spans="1:16" ht="20.100000000000001" customHeight="1">
      <c r="A51" s="16" t="s">
        <v>99</v>
      </c>
      <c r="B51" s="52">
        <f t="shared" ref="B51:O51" si="22">(B30/B9)*10</f>
        <v>1.8265260037270008</v>
      </c>
      <c r="C51" s="56">
        <f t="shared" si="22"/>
        <v>1.5286965387594713</v>
      </c>
      <c r="D51" s="56">
        <f t="shared" si="22"/>
        <v>1.5123464417059158</v>
      </c>
      <c r="E51" s="56">
        <f t="shared" si="22"/>
        <v>1.6870624521797153</v>
      </c>
      <c r="F51" s="56">
        <f t="shared" si="22"/>
        <v>1.7213223659717047</v>
      </c>
      <c r="G51" s="56">
        <f t="shared" si="22"/>
        <v>1.6243887073985084</v>
      </c>
      <c r="H51" s="56">
        <f t="shared" si="22"/>
        <v>1.6289596925584846</v>
      </c>
      <c r="I51" s="56">
        <f t="shared" si="22"/>
        <v>1.7107915124638189</v>
      </c>
      <c r="J51" s="56">
        <f t="shared" si="22"/>
        <v>1.7376580273747047</v>
      </c>
      <c r="K51" s="56">
        <f t="shared" si="22"/>
        <v>1.7309467195831549</v>
      </c>
      <c r="L51" s="56">
        <f t="shared" ref="L51" si="23">(L30/L9)*10</f>
        <v>1.6891001454713908</v>
      </c>
      <c r="M51" s="56"/>
      <c r="N51" s="56">
        <f t="shared" si="22"/>
        <v>2.1797680609779584</v>
      </c>
      <c r="O51" s="9">
        <f t="shared" si="22"/>
        <v>2.2975001554724428</v>
      </c>
      <c r="P51" s="27">
        <f t="shared" si="21"/>
        <v>5.4011294413435718E-2</v>
      </c>
    </row>
    <row r="52" spans="1:16" ht="20.100000000000001" customHeight="1">
      <c r="A52" s="16" t="s">
        <v>36</v>
      </c>
      <c r="B52" s="52">
        <f t="shared" ref="B52:O52" si="24">(B31/B10)*10</f>
        <v>2.6197457592685227</v>
      </c>
      <c r="C52" s="56">
        <f t="shared" si="24"/>
        <v>2.4060483127420258</v>
      </c>
      <c r="D52" s="56">
        <f t="shared" si="24"/>
        <v>2.6705658492416298</v>
      </c>
      <c r="E52" s="56">
        <f t="shared" si="24"/>
        <v>3.1697218953077826</v>
      </c>
      <c r="F52" s="56">
        <f t="shared" si="24"/>
        <v>3.3454205239680155</v>
      </c>
      <c r="G52" s="56">
        <f t="shared" si="24"/>
        <v>3.6979770350536576</v>
      </c>
      <c r="H52" s="56">
        <f t="shared" si="24"/>
        <v>3.281876246480993</v>
      </c>
      <c r="I52" s="56">
        <f t="shared" si="24"/>
        <v>4.299008111643011</v>
      </c>
      <c r="J52" s="56">
        <f t="shared" si="24"/>
        <v>4.0028201109054846</v>
      </c>
      <c r="K52" s="56">
        <f t="shared" si="24"/>
        <v>3.2820839439119149</v>
      </c>
      <c r="L52" s="56">
        <f t="shared" ref="L52" si="25">(L31/L10)*10</f>
        <v>3.4356495242523373</v>
      </c>
      <c r="M52" s="56"/>
      <c r="N52" s="56">
        <f t="shared" si="24"/>
        <v>4.4699886413095395</v>
      </c>
      <c r="O52" s="9">
        <f t="shared" si="24"/>
        <v>4.0234576356356673</v>
      </c>
      <c r="P52" s="27">
        <f t="shared" si="21"/>
        <v>-9.9895333412537576E-2</v>
      </c>
    </row>
    <row r="53" spans="1:16" ht="20.100000000000001" customHeight="1">
      <c r="A53" s="16" t="s">
        <v>151</v>
      </c>
      <c r="B53" s="52"/>
      <c r="C53" s="56"/>
      <c r="D53" s="56">
        <f t="shared" ref="D53:O53" si="26">(D32/D11)*10</f>
        <v>27.04139650872818</v>
      </c>
      <c r="E53" s="56"/>
      <c r="F53" s="56">
        <f t="shared" si="26"/>
        <v>9.7649133313371266</v>
      </c>
      <c r="G53" s="56">
        <f t="shared" si="26"/>
        <v>11.112662274120948</v>
      </c>
      <c r="H53" s="56">
        <f t="shared" si="26"/>
        <v>16.109972458848397</v>
      </c>
      <c r="I53" s="56">
        <f t="shared" si="26"/>
        <v>27.334196203371835</v>
      </c>
      <c r="J53" s="56">
        <f t="shared" si="26"/>
        <v>26.726069462092322</v>
      </c>
      <c r="K53" s="56">
        <f t="shared" si="26"/>
        <v>99.885673959068441</v>
      </c>
      <c r="L53" s="56">
        <f t="shared" ref="L53:N53" si="27">(L32/L11)*10</f>
        <v>33.810901241230439</v>
      </c>
      <c r="M53" s="56"/>
      <c r="N53" s="56">
        <f t="shared" si="27"/>
        <v>29.086825770135327</v>
      </c>
      <c r="O53" s="9">
        <f t="shared" si="26"/>
        <v>35.975809509365291</v>
      </c>
      <c r="P53" s="27">
        <f t="shared" si="21"/>
        <v>0.23684206017086865</v>
      </c>
    </row>
    <row r="54" spans="1:16" ht="20.100000000000001" customHeight="1">
      <c r="A54" s="16" t="s">
        <v>32</v>
      </c>
      <c r="B54" s="52">
        <f t="shared" ref="B54:O54" si="28">(B33/B12)*10</f>
        <v>10.450670842679985</v>
      </c>
      <c r="C54" s="56">
        <f t="shared" si="28"/>
        <v>11.956478477768993</v>
      </c>
      <c r="D54" s="56">
        <f t="shared" si="28"/>
        <v>7.3407888795716971</v>
      </c>
      <c r="E54" s="56">
        <f t="shared" si="28"/>
        <v>6.1354290553933764</v>
      </c>
      <c r="F54" s="56">
        <f t="shared" si="28"/>
        <v>13.068877597150145</v>
      </c>
      <c r="G54" s="56">
        <f t="shared" si="28"/>
        <v>1.7823591902050047</v>
      </c>
      <c r="H54" s="56">
        <f t="shared" si="28"/>
        <v>11.29767167698202</v>
      </c>
      <c r="I54" s="56">
        <f t="shared" si="28"/>
        <v>18.349179373763242</v>
      </c>
      <c r="J54" s="56">
        <f t="shared" si="28"/>
        <v>9.7694103630825939</v>
      </c>
      <c r="K54" s="56">
        <f t="shared" si="28"/>
        <v>7.2483220839385218</v>
      </c>
      <c r="L54" s="56">
        <f t="shared" ref="L54" si="29">(L33/L12)*10</f>
        <v>10.505159570833047</v>
      </c>
      <c r="M54" s="56"/>
      <c r="N54" s="56">
        <f t="shared" si="28"/>
        <v>38.115480836585597</v>
      </c>
      <c r="O54" s="9">
        <f t="shared" si="28"/>
        <v>48.776446235973445</v>
      </c>
      <c r="P54" s="27">
        <f t="shared" si="21"/>
        <v>0.27970171608473565</v>
      </c>
    </row>
    <row r="55" spans="1:16" ht="20.100000000000001" customHeight="1">
      <c r="A55" s="16" t="s">
        <v>34</v>
      </c>
      <c r="B55" s="52">
        <f t="shared" ref="B55:O55" si="30">(B34/B13)*10</f>
        <v>6.5726535341830852</v>
      </c>
      <c r="C55" s="56">
        <f t="shared" si="30"/>
        <v>4.4682607947703419</v>
      </c>
      <c r="D55" s="56">
        <f t="shared" si="30"/>
        <v>10.767984348349554</v>
      </c>
      <c r="E55" s="56">
        <f t="shared" si="30"/>
        <v>9.1738969323204795</v>
      </c>
      <c r="F55" s="56">
        <f t="shared" si="30"/>
        <v>25.378502340093604</v>
      </c>
      <c r="G55" s="56">
        <f t="shared" si="30"/>
        <v>9.6450255053120095</v>
      </c>
      <c r="H55" s="56">
        <f t="shared" si="30"/>
        <v>10.069216945388781</v>
      </c>
      <c r="I55" s="56">
        <f t="shared" si="30"/>
        <v>18.990566379372783</v>
      </c>
      <c r="J55" s="56">
        <f t="shared" si="30"/>
        <v>5.1582664526484763</v>
      </c>
      <c r="K55" s="56">
        <f t="shared" si="30"/>
        <v>11.820099896658627</v>
      </c>
      <c r="L55" s="56">
        <f t="shared" ref="L55" si="31">(L34/L13)*10</f>
        <v>15.832604373757457</v>
      </c>
      <c r="M55" s="56"/>
      <c r="N55" s="56">
        <f t="shared" si="30"/>
        <v>14.798633277885179</v>
      </c>
      <c r="O55" s="9">
        <f t="shared" si="30"/>
        <v>18.992922484352434</v>
      </c>
      <c r="P55" s="27">
        <f t="shared" si="21"/>
        <v>0.28342409246231737</v>
      </c>
    </row>
    <row r="56" spans="1:16" ht="20.100000000000001" customHeight="1">
      <c r="A56" s="16" t="s">
        <v>35</v>
      </c>
      <c r="B56" s="52">
        <f t="shared" ref="B56:O56" si="32">(B35/B14)*10</f>
        <v>19.506325042881645</v>
      </c>
      <c r="C56" s="56">
        <f t="shared" si="32"/>
        <v>28.761209964412814</v>
      </c>
      <c r="D56" s="56">
        <f t="shared" si="32"/>
        <v>8.9953167217051941</v>
      </c>
      <c r="E56" s="56">
        <f t="shared" si="32"/>
        <v>24.665347721822542</v>
      </c>
      <c r="F56" s="56">
        <f t="shared" si="32"/>
        <v>30.540000000000003</v>
      </c>
      <c r="G56" s="56">
        <f t="shared" si="32"/>
        <v>30.182192085371277</v>
      </c>
      <c r="H56" s="56">
        <f t="shared" si="32"/>
        <v>16.925458063047692</v>
      </c>
      <c r="I56" s="56">
        <f t="shared" si="32"/>
        <v>35.972701635645805</v>
      </c>
      <c r="J56" s="56">
        <f t="shared" si="32"/>
        <v>23.427056059080229</v>
      </c>
      <c r="K56" s="56">
        <f t="shared" si="32"/>
        <v>10.413168888004773</v>
      </c>
      <c r="L56" s="56">
        <f t="shared" ref="L56" si="33">(L35/L14)*10</f>
        <v>25.227189182092687</v>
      </c>
      <c r="M56" s="56"/>
      <c r="N56" s="56">
        <f t="shared" si="32"/>
        <v>20.463980216483563</v>
      </c>
      <c r="O56" s="9">
        <f t="shared" si="32"/>
        <v>33.180045404272668</v>
      </c>
      <c r="P56" s="27">
        <f t="shared" si="21"/>
        <v>0.62138767987795562</v>
      </c>
    </row>
    <row r="57" spans="1:16" ht="20.100000000000001" customHeight="1">
      <c r="A57" s="16" t="s">
        <v>156</v>
      </c>
      <c r="B57" s="52">
        <f t="shared" ref="B57:O57" si="34">(B36/B15)*10</f>
        <v>7.2808489135927248</v>
      </c>
      <c r="C57" s="56">
        <f t="shared" si="34"/>
        <v>5.3213417165905454</v>
      </c>
      <c r="D57" s="56">
        <f t="shared" si="34"/>
        <v>5.6543153244988096</v>
      </c>
      <c r="E57" s="56">
        <f t="shared" si="34"/>
        <v>6.7082421227197342</v>
      </c>
      <c r="F57" s="56">
        <f t="shared" si="34"/>
        <v>7.0174720064561678</v>
      </c>
      <c r="G57" s="56">
        <f t="shared" si="34"/>
        <v>7.0864126336334996</v>
      </c>
      <c r="H57" s="56">
        <f t="shared" si="34"/>
        <v>7.46937976401796</v>
      </c>
      <c r="I57" s="56">
        <f t="shared" si="34"/>
        <v>7.5268198561655844</v>
      </c>
      <c r="J57" s="56">
        <f t="shared" si="34"/>
        <v>6.8224701115501984</v>
      </c>
      <c r="K57" s="56">
        <f t="shared" si="34"/>
        <v>7.1169914575547271</v>
      </c>
      <c r="L57" s="56">
        <f t="shared" ref="L57" si="35">(L36/L15)*10</f>
        <v>7.1440186459970718</v>
      </c>
      <c r="M57" s="56"/>
      <c r="N57" s="56">
        <f t="shared" si="34"/>
        <v>7.6408140701459875</v>
      </c>
      <c r="O57" s="9">
        <f t="shared" si="34"/>
        <v>8.2752015843825149</v>
      </c>
      <c r="P57" s="27">
        <f t="shared" si="21"/>
        <v>8.3026168208331572E-2</v>
      </c>
    </row>
    <row r="58" spans="1:16" ht="20.100000000000001" customHeight="1">
      <c r="A58" s="16" t="s">
        <v>33</v>
      </c>
      <c r="B58" s="52">
        <f t="shared" ref="B58:O58" si="36">(B37/B16)*10</f>
        <v>2.1524633821571251</v>
      </c>
      <c r="C58" s="56">
        <f t="shared" si="36"/>
        <v>10.345373652062438</v>
      </c>
      <c r="D58" s="56">
        <f t="shared" si="36"/>
        <v>47.333333333333336</v>
      </c>
      <c r="E58" s="56">
        <f t="shared" si="36"/>
        <v>21.451043338683789</v>
      </c>
      <c r="F58" s="56">
        <f t="shared" si="36"/>
        <v>30.944038929440385</v>
      </c>
      <c r="G58" s="56">
        <f t="shared" si="36"/>
        <v>5.7809326198536617</v>
      </c>
      <c r="H58" s="56">
        <f t="shared" si="36"/>
        <v>72.253424657534254</v>
      </c>
      <c r="I58" s="56">
        <f t="shared" si="36"/>
        <v>88.8634719710669</v>
      </c>
      <c r="J58" s="56">
        <f t="shared" si="36"/>
        <v>5.23918856208428</v>
      </c>
      <c r="K58" s="56">
        <f t="shared" si="36"/>
        <v>93.373501383338464</v>
      </c>
      <c r="L58" s="56">
        <f t="shared" ref="L58" si="37">(L37/L16)*10</f>
        <v>7.0660467791411028</v>
      </c>
      <c r="M58" s="56"/>
      <c r="N58" s="56">
        <f t="shared" si="36"/>
        <v>36.480903586399613</v>
      </c>
      <c r="O58" s="9">
        <f t="shared" si="36"/>
        <v>39.62209545011828</v>
      </c>
      <c r="P58" s="27">
        <f t="shared" si="21"/>
        <v>8.6105100337748486E-2</v>
      </c>
    </row>
    <row r="59" spans="1:16" ht="20.100000000000001" customHeight="1">
      <c r="A59" s="16" t="s">
        <v>38</v>
      </c>
      <c r="B59" s="52">
        <f t="shared" ref="B59:O59" si="38">(B38/B17)*10</f>
        <v>1.2699318670810424</v>
      </c>
      <c r="C59" s="56">
        <f t="shared" si="38"/>
        <v>2.15</v>
      </c>
      <c r="D59" s="56">
        <f t="shared" si="38"/>
        <v>1.1277396277986804</v>
      </c>
      <c r="E59" s="56">
        <f t="shared" si="38"/>
        <v>0.81615320566194849</v>
      </c>
      <c r="F59" s="56">
        <f t="shared" si="38"/>
        <v>0.96794836202109935</v>
      </c>
      <c r="G59" s="56">
        <f t="shared" si="38"/>
        <v>0.95428428678491128</v>
      </c>
      <c r="H59" s="56">
        <f t="shared" si="38"/>
        <v>17.470588235294116</v>
      </c>
      <c r="I59" s="56">
        <f t="shared" si="38"/>
        <v>16.546875</v>
      </c>
      <c r="J59" s="56">
        <f t="shared" si="38"/>
        <v>4.5661674189577353</v>
      </c>
      <c r="K59" s="56">
        <f t="shared" si="38"/>
        <v>18.607645875251507</v>
      </c>
      <c r="L59" s="56">
        <f t="shared" ref="L59" si="39">(L38/L17)*10</f>
        <v>33.651801204204517</v>
      </c>
      <c r="M59" s="56"/>
      <c r="N59" s="56">
        <f t="shared" si="38"/>
        <v>17.3982381137453</v>
      </c>
      <c r="O59" s="9">
        <f t="shared" si="38"/>
        <v>11.509445513381142</v>
      </c>
      <c r="P59" s="27">
        <f t="shared" si="21"/>
        <v>-0.3384706291444407</v>
      </c>
    </row>
    <row r="60" spans="1:16" ht="20.100000000000001" customHeight="1">
      <c r="A60" s="16" t="s">
        <v>157</v>
      </c>
      <c r="B60" s="52">
        <f t="shared" ref="B60:O60" si="40">(B39/B18)*10</f>
        <v>3.1446800428221158</v>
      </c>
      <c r="C60" s="56">
        <f t="shared" si="40"/>
        <v>3.154633745875866</v>
      </c>
      <c r="D60" s="56">
        <f t="shared" si="40"/>
        <v>3.1787588148012174</v>
      </c>
      <c r="E60" s="56">
        <f t="shared" si="40"/>
        <v>4.0321452291343816</v>
      </c>
      <c r="F60" s="56">
        <f t="shared" si="40"/>
        <v>3.5666619935511008</v>
      </c>
      <c r="G60" s="56">
        <f t="shared" si="40"/>
        <v>3.2607758620689653</v>
      </c>
      <c r="H60" s="56">
        <f t="shared" si="40"/>
        <v>2.1035377998217535</v>
      </c>
      <c r="I60" s="56">
        <f t="shared" si="40"/>
        <v>5.024540945087459</v>
      </c>
      <c r="J60" s="56">
        <f t="shared" si="40"/>
        <v>5.4568497001499248</v>
      </c>
      <c r="K60" s="56">
        <f t="shared" si="40"/>
        <v>4.7953599454111231</v>
      </c>
      <c r="L60" s="56">
        <f t="shared" ref="L60" si="41">(L39/L18)*10</f>
        <v>3.8049744304974427</v>
      </c>
      <c r="M60" s="56"/>
      <c r="N60" s="56">
        <f t="shared" si="40"/>
        <v>6.3270012692812427</v>
      </c>
      <c r="O60" s="9">
        <f t="shared" si="40"/>
        <v>6.2067707823362381</v>
      </c>
      <c r="P60" s="27">
        <f t="shared" si="21"/>
        <v>-1.9002760048231027E-2</v>
      </c>
    </row>
    <row r="61" spans="1:16" ht="20.100000000000001" customHeight="1">
      <c r="A61" s="16" t="s">
        <v>39</v>
      </c>
      <c r="B61" s="52">
        <f t="shared" ref="B61:O61" si="42">(B40/B19)*10</f>
        <v>1.3667337357478202</v>
      </c>
      <c r="C61" s="56">
        <f t="shared" si="42"/>
        <v>9.0401724920562891</v>
      </c>
      <c r="D61" s="56">
        <f t="shared" si="42"/>
        <v>10.499220779220781</v>
      </c>
      <c r="E61" s="56">
        <f t="shared" si="42"/>
        <v>1.8343755691821995</v>
      </c>
      <c r="F61" s="56">
        <f t="shared" si="42"/>
        <v>74.858546168958739</v>
      </c>
      <c r="G61" s="56">
        <f t="shared" si="42"/>
        <v>6.9422130085514375</v>
      </c>
      <c r="H61" s="56">
        <f t="shared" si="42"/>
        <v>56.643182760049712</v>
      </c>
      <c r="I61" s="56">
        <f t="shared" si="42"/>
        <v>52.786256033095853</v>
      </c>
      <c r="J61" s="56">
        <f t="shared" si="42"/>
        <v>104.54272517321019</v>
      </c>
      <c r="K61" s="56">
        <f t="shared" si="42"/>
        <v>61.152761728680353</v>
      </c>
      <c r="L61" s="56">
        <f t="shared" ref="L61" si="43">(L40/L19)*10</f>
        <v>68.698974836905862</v>
      </c>
      <c r="M61" s="56"/>
      <c r="N61" s="56">
        <f t="shared" si="42"/>
        <v>63.414718614718609</v>
      </c>
      <c r="O61" s="9">
        <f t="shared" si="42"/>
        <v>86.863716814159289</v>
      </c>
      <c r="P61" s="27">
        <f t="shared" si="21"/>
        <v>0.36977217137723212</v>
      </c>
    </row>
    <row r="62" spans="1:16" ht="20.100000000000001" customHeight="1">
      <c r="A62" s="16" t="s">
        <v>152</v>
      </c>
      <c r="B62" s="52">
        <f t="shared" ref="B62:O62" si="44">(B41/B20)*10</f>
        <v>3.3791163929964623</v>
      </c>
      <c r="C62" s="56">
        <f t="shared" si="44"/>
        <v>6.3051359516616312</v>
      </c>
      <c r="D62" s="56">
        <f t="shared" si="44"/>
        <v>9.6055776892430256</v>
      </c>
      <c r="E62" s="56">
        <f t="shared" si="44"/>
        <v>10.152739992226973</v>
      </c>
      <c r="F62" s="56">
        <f t="shared" si="44"/>
        <v>11.234341712824884</v>
      </c>
      <c r="G62" s="56">
        <f t="shared" si="44"/>
        <v>31.527972027972019</v>
      </c>
      <c r="H62" s="56">
        <f t="shared" si="44"/>
        <v>30.046046511627903</v>
      </c>
      <c r="I62" s="56">
        <f t="shared" si="44"/>
        <v>31.47384694666323</v>
      </c>
      <c r="J62" s="56">
        <f t="shared" si="44"/>
        <v>13.871439515286578</v>
      </c>
      <c r="K62" s="56">
        <f t="shared" si="44"/>
        <v>14.079499059589885</v>
      </c>
      <c r="L62" s="56">
        <f t="shared" ref="L62" si="45">(L41/L20)*10</f>
        <v>46.070512820512818</v>
      </c>
      <c r="M62" s="56"/>
      <c r="N62" s="56">
        <f t="shared" si="44"/>
        <v>58.654929577464799</v>
      </c>
      <c r="O62" s="9">
        <f t="shared" si="44"/>
        <v>31.426350710900472</v>
      </c>
      <c r="P62" s="27">
        <f t="shared" si="21"/>
        <v>-0.4642163764019851</v>
      </c>
    </row>
    <row r="63" spans="1:16" ht="20.100000000000001" customHeight="1" thickBot="1">
      <c r="A63" s="16" t="s">
        <v>58</v>
      </c>
      <c r="B63" s="52">
        <f t="shared" ref="B63:O63" si="46">(B42/B21)*10</f>
        <v>4.1915440798285344</v>
      </c>
      <c r="C63" s="56">
        <f t="shared" si="46"/>
        <v>4.2157513141203253</v>
      </c>
      <c r="D63" s="56">
        <f t="shared" si="46"/>
        <v>5.0290042490312379</v>
      </c>
      <c r="E63" s="56">
        <f t="shared" si="46"/>
        <v>2.4590418654802075</v>
      </c>
      <c r="F63" s="56">
        <f t="shared" si="46"/>
        <v>0.60461715428192286</v>
      </c>
      <c r="G63" s="56">
        <f t="shared" si="46"/>
        <v>4.1606355964939787</v>
      </c>
      <c r="H63" s="56">
        <f t="shared" si="46"/>
        <v>4.8285900943197779</v>
      </c>
      <c r="I63" s="56">
        <f t="shared" si="46"/>
        <v>0.81837370493681694</v>
      </c>
      <c r="J63" s="56">
        <f t="shared" si="46"/>
        <v>1.7443495345730085</v>
      </c>
      <c r="K63" s="56">
        <f t="shared" si="46"/>
        <v>0.41915241691279403</v>
      </c>
      <c r="L63" s="56">
        <f t="shared" ref="L63" si="47">(L42/L21)*10</f>
        <v>3.3728680957606496</v>
      </c>
      <c r="M63" s="56"/>
      <c r="N63" s="56">
        <f t="shared" si="46"/>
        <v>4.7840133970542231</v>
      </c>
      <c r="O63" s="9">
        <f t="shared" si="46"/>
        <v>3.9741861220174131</v>
      </c>
      <c r="P63" s="31">
        <f t="shared" ref="P63" si="48">(O63-N63)/N63</f>
        <v>-0.16927780251106</v>
      </c>
    </row>
    <row r="64" spans="1:16" ht="26.25" customHeight="1" thickBot="1">
      <c r="A64" s="257" t="s">
        <v>43</v>
      </c>
      <c r="B64" s="245">
        <f t="shared" ref="B64:O64" si="49">(B43/B22)*10</f>
        <v>0.49273353551698351</v>
      </c>
      <c r="C64" s="246">
        <f t="shared" si="49"/>
        <v>0.50067323683720455</v>
      </c>
      <c r="D64" s="246">
        <f t="shared" si="49"/>
        <v>0.66637088176051251</v>
      </c>
      <c r="E64" s="246">
        <f t="shared" si="49"/>
        <v>0.76521856790001674</v>
      </c>
      <c r="F64" s="246">
        <f t="shared" si="49"/>
        <v>0.5370958538372026</v>
      </c>
      <c r="G64" s="246">
        <f t="shared" si="49"/>
        <v>0.54025899524177445</v>
      </c>
      <c r="H64" s="246">
        <f t="shared" si="49"/>
        <v>0.61065985580206905</v>
      </c>
      <c r="I64" s="246">
        <f t="shared" si="49"/>
        <v>0.63644399512243344</v>
      </c>
      <c r="J64" s="246">
        <f t="shared" si="49"/>
        <v>0.78229612020749861</v>
      </c>
      <c r="K64" s="246">
        <f t="shared" si="49"/>
        <v>0.57646774828354808</v>
      </c>
      <c r="L64" s="246">
        <f t="shared" ref="L64" si="50">(L43/L22)*10</f>
        <v>0.60561122066808393</v>
      </c>
      <c r="M64" s="246"/>
      <c r="N64" s="246">
        <f t="shared" si="49"/>
        <v>0.69106184743419219</v>
      </c>
      <c r="O64" s="247">
        <f t="shared" si="49"/>
        <v>0.67183529640173045</v>
      </c>
      <c r="P64" s="237">
        <f t="shared" si="21"/>
        <v>-2.7821751560800242E-2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15">
    <mergeCell ref="S4:Y5"/>
    <mergeCell ref="S25:Y26"/>
    <mergeCell ref="P46:P48"/>
    <mergeCell ref="A4:A6"/>
    <mergeCell ref="R4:R6"/>
    <mergeCell ref="B4:O4"/>
    <mergeCell ref="B5:O5"/>
    <mergeCell ref="P4:P6"/>
    <mergeCell ref="B46:O46"/>
    <mergeCell ref="B47:O47"/>
    <mergeCell ref="B25:O25"/>
    <mergeCell ref="B26:O26"/>
    <mergeCell ref="P25:P27"/>
    <mergeCell ref="A25:A27"/>
    <mergeCell ref="A46:A48"/>
  </mergeCells>
  <conditionalFormatting sqref="AN7:AN22">
    <cfRule type="cellIs" dxfId="1" priority="26" operator="greaterThan">
      <formula>0</formula>
    </cfRule>
    <cfRule type="cellIs" dxfId="0" priority="27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8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5" id="{38EF8686-D3FC-49AD-B92B-8FB5022A4E3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P7:P22</xm:sqref>
        </x14:conditionalFormatting>
        <x14:conditionalFormatting xmlns:xm="http://schemas.microsoft.com/office/excel/2006/main">
          <x14:cfRule type="iconSet" priority="106" id="{31BA5625-5274-4873-8EDD-75678D0CB0E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P28:P42</xm:sqref>
        </x14:conditionalFormatting>
        <x14:conditionalFormatting xmlns:xm="http://schemas.microsoft.com/office/excel/2006/main">
          <x14:cfRule type="iconSet" priority="2" id="{40683F1F-E33A-4284-A167-CF55697832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P43</xm:sqref>
        </x14:conditionalFormatting>
        <x14:conditionalFormatting xmlns:xm="http://schemas.microsoft.com/office/excel/2006/main">
          <x14:cfRule type="iconSet" priority="3" id="{DAEECC0C-1607-4B53-B8DA-EB046E74B6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P49:P63</xm:sqref>
        </x14:conditionalFormatting>
        <x14:conditionalFormatting xmlns:xm="http://schemas.microsoft.com/office/excel/2006/main">
          <x14:cfRule type="iconSet" priority="1" id="{92562F42-92C2-4495-B8D1-0277757617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P64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9486-6A94-447E-80C4-8C33538D69CA}">
  <sheetPr>
    <pageSetUpPr fitToPage="1"/>
  </sheetPr>
  <dimension ref="A1:Z132"/>
  <sheetViews>
    <sheetView showGridLines="0" topLeftCell="A60" workbookViewId="0">
      <selection activeCell="O68" sqref="O6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4" max="6" width="9.140625" customWidth="1"/>
    <col min="18" max="18" width="11" customWidth="1"/>
    <col min="19" max="19" width="1.42578125" customWidth="1"/>
    <col min="20" max="20" width="9.140625" customWidth="1"/>
    <col min="21" max="22" width="9.28515625" bestFit="1" customWidth="1"/>
    <col min="23" max="25" width="9.28515625" customWidth="1"/>
    <col min="26" max="26" width="10.140625" bestFit="1" customWidth="1"/>
    <col min="27" max="27" width="11" customWidth="1"/>
    <col min="28" max="28" width="1.42578125" customWidth="1"/>
    <col min="29" max="31" width="9.140625" customWidth="1"/>
    <col min="40" max="40" width="11" customWidth="1"/>
  </cols>
  <sheetData>
    <row r="1" spans="1:26" ht="15.75">
      <c r="A1" s="10" t="s">
        <v>127</v>
      </c>
    </row>
    <row r="3" spans="1:26" ht="15.75" thickBot="1"/>
    <row r="4" spans="1:26">
      <c r="A4" s="481" t="s">
        <v>71</v>
      </c>
      <c r="B4" s="462"/>
      <c r="C4" s="462"/>
      <c r="D4" s="530" t="s">
        <v>18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2"/>
      <c r="R4" s="492" t="s">
        <v>175</v>
      </c>
      <c r="T4" s="538" t="s">
        <v>116</v>
      </c>
      <c r="U4" s="531"/>
      <c r="V4" s="531"/>
      <c r="W4" s="531"/>
      <c r="X4" s="531"/>
      <c r="Y4" s="531"/>
      <c r="Z4" s="539"/>
    </row>
    <row r="5" spans="1:26">
      <c r="A5" s="490"/>
      <c r="B5" s="463"/>
      <c r="C5" s="463"/>
      <c r="D5" s="533" t="s">
        <v>67</v>
      </c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5"/>
      <c r="R5" s="493"/>
      <c r="T5" s="540" t="s">
        <v>67</v>
      </c>
      <c r="U5" s="534"/>
      <c r="V5" s="534"/>
      <c r="W5" s="534"/>
      <c r="X5" s="534"/>
      <c r="Y5" s="534"/>
      <c r="Z5" s="541"/>
    </row>
    <row r="6" spans="1:26" ht="18.75" customHeight="1" thickBot="1">
      <c r="A6" s="490"/>
      <c r="B6" s="463"/>
      <c r="C6" s="463"/>
      <c r="D6" s="61">
        <v>2010</v>
      </c>
      <c r="E6" s="62">
        <v>2011</v>
      </c>
      <c r="F6" s="62">
        <v>2012</v>
      </c>
      <c r="G6" s="59">
        <v>2013</v>
      </c>
      <c r="H6" s="59">
        <v>2014</v>
      </c>
      <c r="I6" s="59">
        <v>2015</v>
      </c>
      <c r="J6" s="59">
        <v>2016</v>
      </c>
      <c r="K6" s="59">
        <v>2017</v>
      </c>
      <c r="L6" s="59">
        <v>2018</v>
      </c>
      <c r="M6" s="59">
        <v>2019</v>
      </c>
      <c r="N6" s="59">
        <v>2020</v>
      </c>
      <c r="O6" s="59">
        <v>2021</v>
      </c>
      <c r="P6" s="59">
        <v>2022</v>
      </c>
      <c r="Q6" s="60">
        <v>2023</v>
      </c>
      <c r="R6" s="494"/>
      <c r="T6" s="51">
        <v>2010</v>
      </c>
      <c r="U6" s="37">
        <v>2015</v>
      </c>
      <c r="V6" s="37">
        <v>2019</v>
      </c>
      <c r="W6" s="37">
        <v>2020</v>
      </c>
      <c r="X6" s="37">
        <v>2021</v>
      </c>
      <c r="Y6" s="37">
        <v>2022</v>
      </c>
      <c r="Z6" s="276">
        <v>2023</v>
      </c>
    </row>
    <row r="7" spans="1:26" ht="20.100000000000001" customHeight="1" thickBot="1">
      <c r="A7" s="42" t="s">
        <v>44</v>
      </c>
      <c r="B7" s="43"/>
      <c r="C7" s="43"/>
      <c r="D7" s="132">
        <v>258666.57</v>
      </c>
      <c r="E7" s="138">
        <v>143062.49999999997</v>
      </c>
      <c r="F7" s="138">
        <v>103888.78</v>
      </c>
      <c r="G7" s="138">
        <v>123517.51999999999</v>
      </c>
      <c r="H7" s="138">
        <v>109539.43000000002</v>
      </c>
      <c r="I7" s="138">
        <v>117617.18</v>
      </c>
      <c r="J7" s="138">
        <v>92071.18</v>
      </c>
      <c r="K7" s="138">
        <v>85125.209999999992</v>
      </c>
      <c r="L7" s="138">
        <v>124327.70999999998</v>
      </c>
      <c r="M7" s="138">
        <v>149479.43</v>
      </c>
      <c r="N7" s="138">
        <v>127397.62999999998</v>
      </c>
      <c r="O7" s="138">
        <v>118244.95000000001</v>
      </c>
      <c r="P7" s="138">
        <v>230741.31000000006</v>
      </c>
      <c r="Q7" s="163">
        <v>229631.72999999998</v>
      </c>
      <c r="R7" s="28">
        <f t="shared" ref="R7:R36" si="0">(Q7-P7)/P7</f>
        <v>-4.8087618120919665E-3</v>
      </c>
      <c r="S7" s="2"/>
      <c r="T7" s="296">
        <f>D7/$D$27</f>
        <v>0.9989709694035932</v>
      </c>
      <c r="U7" s="214">
        <f t="shared" ref="U7:U26" si="1">I7/$I$27</f>
        <v>0.99708125059129471</v>
      </c>
      <c r="V7" s="214">
        <f>M7/$M$27</f>
        <v>0.99930540388424305</v>
      </c>
      <c r="W7" s="214">
        <f>N7/$N$27</f>
        <v>0.99706673787660915</v>
      </c>
      <c r="X7" s="214"/>
      <c r="Y7" s="214">
        <f t="shared" ref="Y7:Y26" si="2">P7/$P$27</f>
        <v>0.99926720532265056</v>
      </c>
      <c r="Z7" s="297">
        <f t="shared" ref="Z7:Z26" si="3">Q7/$Q$27</f>
        <v>0.99842556652821668</v>
      </c>
    </row>
    <row r="8" spans="1:26" ht="20.100000000000001" customHeight="1">
      <c r="A8" s="69"/>
      <c r="B8" s="68" t="s">
        <v>97</v>
      </c>
      <c r="C8" s="68"/>
      <c r="D8" s="72">
        <v>152857.45000000004</v>
      </c>
      <c r="E8" s="77">
        <v>90031.939999999973</v>
      </c>
      <c r="F8" s="77">
        <v>47641.93</v>
      </c>
      <c r="G8" s="77">
        <v>37150.15</v>
      </c>
      <c r="H8" s="77">
        <v>36419.920000000013</v>
      </c>
      <c r="I8" s="77">
        <v>26236.57</v>
      </c>
      <c r="J8" s="77">
        <v>20404.57</v>
      </c>
      <c r="K8" s="77">
        <v>21162.32</v>
      </c>
      <c r="L8" s="77">
        <v>36854.669999999991</v>
      </c>
      <c r="M8" s="77">
        <v>37129.459999999992</v>
      </c>
      <c r="N8" s="77">
        <v>27230.389999999992</v>
      </c>
      <c r="O8" s="77">
        <v>33653.94</v>
      </c>
      <c r="P8" s="77">
        <v>26078.44000000001</v>
      </c>
      <c r="Q8" s="73">
        <v>18997.010000000002</v>
      </c>
      <c r="R8" s="81">
        <f t="shared" si="0"/>
        <v>-0.27154346655704886</v>
      </c>
      <c r="T8" s="298">
        <f t="shared" ref="T8:T26" si="4">D8/$D$27</f>
        <v>0.59033587141570443</v>
      </c>
      <c r="U8" s="299">
        <f t="shared" si="1"/>
        <v>0.22241641932603762</v>
      </c>
      <c r="V8" s="299">
        <f t="shared" ref="V8:V26" si="5">M8/$M$27</f>
        <v>0.24821923672911944</v>
      </c>
      <c r="W8" s="299">
        <f t="shared" ref="W8:W26" si="6">N8/$N$27</f>
        <v>0.2131163360606303</v>
      </c>
      <c r="X8" s="299"/>
      <c r="Y8" s="299">
        <f t="shared" si="2"/>
        <v>0.112937427017184</v>
      </c>
      <c r="Z8" s="300">
        <f t="shared" si="3"/>
        <v>8.2597907839618678E-2</v>
      </c>
    </row>
    <row r="9" spans="1:26" ht="20.100000000000001" customHeight="1">
      <c r="A9" s="16"/>
      <c r="C9" t="s">
        <v>46</v>
      </c>
      <c r="D9" s="25">
        <v>88988.750000000029</v>
      </c>
      <c r="E9" s="26">
        <v>55985.209999999985</v>
      </c>
      <c r="F9" s="26">
        <v>28063.99</v>
      </c>
      <c r="G9" s="26">
        <v>17102.879999999997</v>
      </c>
      <c r="H9" s="26">
        <v>19659.200000000012</v>
      </c>
      <c r="I9" s="26">
        <v>16661.95</v>
      </c>
      <c r="J9" s="26">
        <v>14701.039999999999</v>
      </c>
      <c r="K9" s="26">
        <v>13716.619999999997</v>
      </c>
      <c r="L9" s="26">
        <v>11031.350000000004</v>
      </c>
      <c r="M9" s="26">
        <v>4431.0800000000017</v>
      </c>
      <c r="N9" s="26">
        <v>5126.9399999999987</v>
      </c>
      <c r="O9" s="26">
        <v>17106.989999999998</v>
      </c>
      <c r="P9" s="26">
        <v>13579.640000000003</v>
      </c>
      <c r="Q9" s="66">
        <v>9930.26</v>
      </c>
      <c r="R9" s="211">
        <f t="shared" si="0"/>
        <v>-0.26873908292119686</v>
      </c>
      <c r="T9" s="223">
        <f t="shared" si="4"/>
        <v>0.34367478508534766</v>
      </c>
      <c r="U9" s="217">
        <f t="shared" si="1"/>
        <v>0.14124907554567814</v>
      </c>
      <c r="V9" s="217">
        <f t="shared" si="5"/>
        <v>2.9622819601622736E-2</v>
      </c>
      <c r="W9" s="217">
        <f t="shared" si="6"/>
        <v>4.0125560743077417E-2</v>
      </c>
      <c r="X9" s="217"/>
      <c r="Y9" s="217">
        <f t="shared" si="2"/>
        <v>5.8809100598794718E-2</v>
      </c>
      <c r="Z9" s="228">
        <f t="shared" si="3"/>
        <v>4.3176199849526413E-2</v>
      </c>
    </row>
    <row r="10" spans="1:26" ht="20.100000000000001" customHeight="1">
      <c r="A10" s="16"/>
      <c r="C10" t="s">
        <v>47</v>
      </c>
      <c r="D10" s="25">
        <v>63868.700000000012</v>
      </c>
      <c r="E10" s="26">
        <v>34046.729999999996</v>
      </c>
      <c r="F10" s="26">
        <v>19577.939999999999</v>
      </c>
      <c r="G10" s="26">
        <v>20047.270000000004</v>
      </c>
      <c r="H10" s="26">
        <v>16760.72</v>
      </c>
      <c r="I10" s="26">
        <v>9574.619999999999</v>
      </c>
      <c r="J10" s="26">
        <v>5703.53</v>
      </c>
      <c r="K10" s="26">
        <v>7445.7000000000007</v>
      </c>
      <c r="L10" s="26">
        <v>25823.319999999985</v>
      </c>
      <c r="M10" s="26">
        <v>32698.37999999999</v>
      </c>
      <c r="N10" s="26">
        <v>22103.449999999993</v>
      </c>
      <c r="O10" s="26">
        <v>16546.950000000008</v>
      </c>
      <c r="P10" s="26">
        <v>12498.800000000008</v>
      </c>
      <c r="Q10" s="66">
        <v>9066.7500000000036</v>
      </c>
      <c r="R10" s="211">
        <f t="shared" si="0"/>
        <v>-0.27459036067462494</v>
      </c>
      <c r="T10" s="223">
        <f t="shared" si="4"/>
        <v>0.2466610863303568</v>
      </c>
      <c r="U10" s="217">
        <f t="shared" si="1"/>
        <v>8.1167343780359474E-2</v>
      </c>
      <c r="V10" s="217">
        <f t="shared" si="5"/>
        <v>0.21859641712749672</v>
      </c>
      <c r="W10" s="217">
        <f t="shared" si="6"/>
        <v>0.17299077531755286</v>
      </c>
      <c r="X10" s="217"/>
      <c r="Y10" s="217">
        <f t="shared" si="2"/>
        <v>5.4128326418389279E-2</v>
      </c>
      <c r="Z10" s="228">
        <f t="shared" si="3"/>
        <v>3.9421707990092279E-2</v>
      </c>
    </row>
    <row r="11" spans="1:26" ht="20.100000000000001" customHeight="1">
      <c r="A11" s="264"/>
      <c r="B11" s="536" t="s">
        <v>105</v>
      </c>
      <c r="C11" s="537"/>
      <c r="D11" s="133"/>
      <c r="E11" s="78"/>
      <c r="F11" s="78"/>
      <c r="G11" s="78"/>
      <c r="H11" s="78"/>
      <c r="I11" s="78"/>
      <c r="J11" s="78"/>
      <c r="K11" s="78">
        <v>48626.15</v>
      </c>
      <c r="L11" s="78">
        <v>53598.5</v>
      </c>
      <c r="M11" s="78">
        <v>61361.19</v>
      </c>
      <c r="N11" s="78">
        <v>57782.06</v>
      </c>
      <c r="O11" s="78">
        <v>45995.41</v>
      </c>
      <c r="P11" s="78">
        <v>63134.790000000008</v>
      </c>
      <c r="Q11" s="74">
        <v>57160.070000000007</v>
      </c>
      <c r="R11" s="83">
        <f t="shared" si="0"/>
        <v>-9.4634352945499628E-2</v>
      </c>
      <c r="T11" s="226">
        <f t="shared" si="4"/>
        <v>0</v>
      </c>
      <c r="U11" s="220">
        <f t="shared" si="1"/>
        <v>0</v>
      </c>
      <c r="V11" s="220">
        <f t="shared" si="5"/>
        <v>0.41021409270672077</v>
      </c>
      <c r="W11" s="220">
        <f t="shared" si="6"/>
        <v>0.45222638813603133</v>
      </c>
      <c r="X11" s="220"/>
      <c r="Y11" s="220">
        <f t="shared" si="2"/>
        <v>0.27341668972032973</v>
      </c>
      <c r="Z11" s="301">
        <f t="shared" si="3"/>
        <v>0.2485286997251753</v>
      </c>
    </row>
    <row r="12" spans="1:26" ht="20.100000000000001" customHeight="1">
      <c r="A12" s="16"/>
      <c r="C12" t="s">
        <v>46</v>
      </c>
      <c r="D12" s="25"/>
      <c r="E12" s="26"/>
      <c r="F12" s="26"/>
      <c r="G12" s="26"/>
      <c r="H12" s="26"/>
      <c r="I12" s="26"/>
      <c r="J12" s="26"/>
      <c r="K12" s="26">
        <v>48554.54</v>
      </c>
      <c r="L12" s="26">
        <v>53457.06</v>
      </c>
      <c r="M12" s="26">
        <v>57824.770000000004</v>
      </c>
      <c r="N12" s="26">
        <v>32971.94</v>
      </c>
      <c r="O12" s="26">
        <v>36157.14</v>
      </c>
      <c r="P12" s="26">
        <v>47025.740000000005</v>
      </c>
      <c r="Q12" s="66">
        <v>53244.770000000004</v>
      </c>
      <c r="R12" s="211">
        <f t="shared" si="0"/>
        <v>0.1322473607007566</v>
      </c>
      <c r="T12" s="223">
        <f t="shared" si="4"/>
        <v>0</v>
      </c>
      <c r="U12" s="217">
        <f t="shared" si="1"/>
        <v>0</v>
      </c>
      <c r="V12" s="217">
        <f t="shared" si="5"/>
        <v>0.38657228716595632</v>
      </c>
      <c r="W12" s="217">
        <f t="shared" si="6"/>
        <v>0.25805208980153943</v>
      </c>
      <c r="X12" s="217"/>
      <c r="Y12" s="217">
        <f t="shared" si="2"/>
        <v>0.20365351912073992</v>
      </c>
      <c r="Z12" s="228">
        <f t="shared" si="3"/>
        <v>0.23150520031319105</v>
      </c>
    </row>
    <row r="13" spans="1:26" ht="20.100000000000001" customHeight="1">
      <c r="A13" s="16"/>
      <c r="C13" t="s">
        <v>47</v>
      </c>
      <c r="D13" s="25"/>
      <c r="E13" s="26"/>
      <c r="F13" s="26"/>
      <c r="G13" s="26"/>
      <c r="H13" s="26"/>
      <c r="I13" s="26"/>
      <c r="J13" s="26"/>
      <c r="K13" s="26">
        <v>71.61</v>
      </c>
      <c r="L13" s="26">
        <v>141.43999999999997</v>
      </c>
      <c r="M13" s="26">
        <v>3536.4200000000005</v>
      </c>
      <c r="N13" s="26">
        <v>24810.12</v>
      </c>
      <c r="O13" s="26">
        <v>9838.2700000000023</v>
      </c>
      <c r="P13" s="26">
        <v>16109.050000000001</v>
      </c>
      <c r="Q13" s="66">
        <v>3915.2999999999997</v>
      </c>
      <c r="R13" s="211">
        <f t="shared" si="0"/>
        <v>-0.75695028570896494</v>
      </c>
      <c r="T13" s="223">
        <f t="shared" si="4"/>
        <v>0</v>
      </c>
      <c r="U13" s="217">
        <f t="shared" si="1"/>
        <v>0</v>
      </c>
      <c r="V13" s="217">
        <f t="shared" si="5"/>
        <v>2.3641805540764473E-2</v>
      </c>
      <c r="W13" s="217">
        <f t="shared" si="6"/>
        <v>0.19417429833449193</v>
      </c>
      <c r="X13" s="217"/>
      <c r="Y13" s="217">
        <f t="shared" si="2"/>
        <v>6.9763170599589822E-2</v>
      </c>
      <c r="Z13" s="228">
        <f t="shared" si="3"/>
        <v>1.7023499411984253E-2</v>
      </c>
    </row>
    <row r="14" spans="1:26" ht="20.100000000000001" customHeight="1">
      <c r="A14" s="70"/>
      <c r="B14" s="71" t="s">
        <v>106</v>
      </c>
      <c r="C14" s="71"/>
      <c r="D14" s="133">
        <v>105809.12</v>
      </c>
      <c r="E14" s="78">
        <v>53030.559999999998</v>
      </c>
      <c r="F14" s="78">
        <v>56246.85</v>
      </c>
      <c r="G14" s="78">
        <v>86367.37</v>
      </c>
      <c r="H14" s="78">
        <v>73119.510000000009</v>
      </c>
      <c r="I14" s="78">
        <v>91380.610000000015</v>
      </c>
      <c r="J14" s="78">
        <v>71666.61</v>
      </c>
      <c r="K14" s="78">
        <v>15336.739999999998</v>
      </c>
      <c r="L14" s="78">
        <v>33874.539999999994</v>
      </c>
      <c r="M14" s="78">
        <v>50988.779999999992</v>
      </c>
      <c r="N14" s="78">
        <v>42385.179999999986</v>
      </c>
      <c r="O14" s="78">
        <v>38595.600000000006</v>
      </c>
      <c r="P14" s="78">
        <v>141528.08000000005</v>
      </c>
      <c r="Q14" s="74">
        <v>153474.65</v>
      </c>
      <c r="R14" s="83">
        <f t="shared" si="0"/>
        <v>8.4411305516191165E-2</v>
      </c>
      <c r="T14" s="226">
        <f t="shared" si="4"/>
        <v>0.40863509798788888</v>
      </c>
      <c r="U14" s="220">
        <f t="shared" si="1"/>
        <v>0.7746648312652572</v>
      </c>
      <c r="V14" s="220">
        <f t="shared" si="5"/>
        <v>0.34087207444840273</v>
      </c>
      <c r="W14" s="220">
        <f t="shared" si="6"/>
        <v>0.33172401367994747</v>
      </c>
      <c r="X14" s="220"/>
      <c r="Y14" s="220">
        <f t="shared" si="2"/>
        <v>0.61291308858513682</v>
      </c>
      <c r="Z14" s="301">
        <f t="shared" si="3"/>
        <v>0.66729895896342273</v>
      </c>
    </row>
    <row r="15" spans="1:26" ht="20.100000000000001" customHeight="1">
      <c r="A15" s="16"/>
      <c r="C15" t="s">
        <v>46</v>
      </c>
      <c r="D15" s="25">
        <v>82715.45</v>
      </c>
      <c r="E15" s="26">
        <v>38271.9</v>
      </c>
      <c r="F15" s="26">
        <v>39976.400000000001</v>
      </c>
      <c r="G15" s="26">
        <v>33214.06</v>
      </c>
      <c r="H15" s="26">
        <v>43752.47</v>
      </c>
      <c r="I15" s="26">
        <v>51863.490000000005</v>
      </c>
      <c r="J15" s="26">
        <v>45851.35</v>
      </c>
      <c r="K15" s="26">
        <v>1249.01</v>
      </c>
      <c r="L15" s="26">
        <v>3927.26</v>
      </c>
      <c r="M15" s="26">
        <v>1044.72</v>
      </c>
      <c r="N15" s="26">
        <v>5.95</v>
      </c>
      <c r="O15" s="26">
        <v>41.77</v>
      </c>
      <c r="P15" s="26">
        <v>35.01</v>
      </c>
      <c r="Q15" s="66">
        <v>35.93</v>
      </c>
      <c r="R15" s="211">
        <f t="shared" si="0"/>
        <v>2.6278206226792396E-2</v>
      </c>
      <c r="T15" s="223">
        <f t="shared" si="4"/>
        <v>0.31944728408914397</v>
      </c>
      <c r="U15" s="217">
        <f t="shared" si="1"/>
        <v>0.43966462611354151</v>
      </c>
      <c r="V15" s="217">
        <f t="shared" si="5"/>
        <v>6.9842007127398492E-3</v>
      </c>
      <c r="W15" s="217">
        <f t="shared" si="6"/>
        <v>4.6567169972987924E-5</v>
      </c>
      <c r="X15" s="217"/>
      <c r="Y15" s="217">
        <f t="shared" si="2"/>
        <v>1.5161717188112516E-4</v>
      </c>
      <c r="Z15" s="228">
        <f t="shared" si="3"/>
        <v>1.562215753256696E-4</v>
      </c>
    </row>
    <row r="16" spans="1:26" ht="20.100000000000001" customHeight="1" thickBot="1">
      <c r="A16" s="16"/>
      <c r="C16" t="s">
        <v>47</v>
      </c>
      <c r="D16" s="25">
        <v>23093.67</v>
      </c>
      <c r="E16" s="26">
        <v>14758.66</v>
      </c>
      <c r="F16" s="26">
        <v>16270.449999999999</v>
      </c>
      <c r="G16" s="26">
        <v>53153.31</v>
      </c>
      <c r="H16" s="26">
        <v>29367.040000000001</v>
      </c>
      <c r="I16" s="26">
        <v>39517.120000000003</v>
      </c>
      <c r="J16" s="26">
        <v>25815.26</v>
      </c>
      <c r="K16" s="26">
        <v>14087.729999999998</v>
      </c>
      <c r="L16" s="26">
        <v>29947.279999999995</v>
      </c>
      <c r="M16" s="26">
        <v>49944.05999999999</v>
      </c>
      <c r="N16" s="26">
        <v>42379.229999999989</v>
      </c>
      <c r="O16" s="26">
        <v>38553.830000000009</v>
      </c>
      <c r="P16" s="26">
        <v>141493.07000000004</v>
      </c>
      <c r="Q16" s="66">
        <v>153438.72</v>
      </c>
      <c r="R16" s="211">
        <f t="shared" si="0"/>
        <v>8.4425689540837318E-2</v>
      </c>
      <c r="T16" s="223">
        <f t="shared" si="4"/>
        <v>8.9187813898744916E-2</v>
      </c>
      <c r="U16" s="217">
        <f t="shared" si="1"/>
        <v>0.33500020515171564</v>
      </c>
      <c r="V16" s="217">
        <f t="shared" si="5"/>
        <v>0.33388787373566287</v>
      </c>
      <c r="W16" s="217">
        <f t="shared" si="6"/>
        <v>0.33167744650997455</v>
      </c>
      <c r="X16" s="217"/>
      <c r="Y16" s="217">
        <f t="shared" si="2"/>
        <v>0.61276147141325565</v>
      </c>
      <c r="Z16" s="228">
        <f t="shared" si="3"/>
        <v>0.66714273738809715</v>
      </c>
    </row>
    <row r="17" spans="1:26" ht="20.100000000000001" customHeight="1" thickBot="1">
      <c r="A17" s="42" t="s">
        <v>49</v>
      </c>
      <c r="B17" s="43"/>
      <c r="C17" s="43"/>
      <c r="D17" s="132">
        <v>266.45</v>
      </c>
      <c r="E17" s="138">
        <v>17.52</v>
      </c>
      <c r="F17" s="138">
        <v>204.56</v>
      </c>
      <c r="G17" s="138">
        <v>11.18</v>
      </c>
      <c r="H17" s="138">
        <v>147.45999999999998</v>
      </c>
      <c r="I17" s="138">
        <v>344.3</v>
      </c>
      <c r="J17" s="138">
        <v>362.83</v>
      </c>
      <c r="K17" s="138">
        <v>51.530000000000008</v>
      </c>
      <c r="L17" s="138">
        <v>536.87</v>
      </c>
      <c r="M17" s="138">
        <v>103.89999999999999</v>
      </c>
      <c r="N17" s="138">
        <v>374.78999999999996</v>
      </c>
      <c r="O17" s="138">
        <v>307.02000000000015</v>
      </c>
      <c r="P17" s="138">
        <v>169.20999999999998</v>
      </c>
      <c r="Q17" s="163">
        <v>362.11000000000007</v>
      </c>
      <c r="R17" s="28">
        <f t="shared" si="0"/>
        <v>1.1400035458897235</v>
      </c>
      <c r="S17" s="2"/>
      <c r="T17" s="296">
        <f t="shared" si="4"/>
        <v>1.0290305964067463E-3</v>
      </c>
      <c r="U17" s="214">
        <f t="shared" si="1"/>
        <v>2.9187494087052827E-3</v>
      </c>
      <c r="V17" s="214">
        <f t="shared" si="5"/>
        <v>6.9459611575701651E-4</v>
      </c>
      <c r="W17" s="214">
        <f t="shared" si="6"/>
        <v>2.9332621233909483E-3</v>
      </c>
      <c r="X17" s="214"/>
      <c r="Y17" s="214">
        <f t="shared" si="2"/>
        <v>7.327946773494769E-4</v>
      </c>
      <c r="Z17" s="297">
        <f t="shared" si="3"/>
        <v>1.5744334717834186E-3</v>
      </c>
    </row>
    <row r="18" spans="1:26" ht="20.100000000000001" customHeight="1">
      <c r="A18" s="69"/>
      <c r="B18" s="68" t="s">
        <v>97</v>
      </c>
      <c r="C18" s="68"/>
      <c r="D18" s="72">
        <v>166.88</v>
      </c>
      <c r="E18" s="77">
        <v>17.52</v>
      </c>
      <c r="F18" s="77">
        <v>191.86</v>
      </c>
      <c r="G18" s="77">
        <v>0.95000000000000018</v>
      </c>
      <c r="H18" s="77">
        <v>147.04</v>
      </c>
      <c r="I18" s="77">
        <v>305.96000000000004</v>
      </c>
      <c r="J18" s="77">
        <v>362.74</v>
      </c>
      <c r="K18" s="77">
        <v>51.530000000000008</v>
      </c>
      <c r="L18" s="77">
        <v>296.81</v>
      </c>
      <c r="M18" s="77">
        <v>92.829999999999984</v>
      </c>
      <c r="N18" s="77">
        <v>360.61</v>
      </c>
      <c r="O18" s="77">
        <v>306.57000000000016</v>
      </c>
      <c r="P18" s="77">
        <v>162.29999999999998</v>
      </c>
      <c r="Q18" s="73">
        <v>361.75000000000011</v>
      </c>
      <c r="R18" s="81">
        <f t="shared" si="0"/>
        <v>1.2288971041281587</v>
      </c>
      <c r="T18" s="298">
        <f t="shared" si="4"/>
        <v>6.4449099616572646E-4</v>
      </c>
      <c r="U18" s="299">
        <f t="shared" si="1"/>
        <v>2.5937280542767016E-3</v>
      </c>
      <c r="V18" s="299">
        <f t="shared" si="5"/>
        <v>6.2059054307722649E-4</v>
      </c>
      <c r="W18" s="299">
        <f t="shared" si="6"/>
        <v>2.8222835569679285E-3</v>
      </c>
      <c r="X18" s="299"/>
      <c r="Y18" s="299">
        <f t="shared" si="2"/>
        <v>7.0286966570427345E-4</v>
      </c>
      <c r="Z18" s="300">
        <f t="shared" si="3"/>
        <v>1.5728682124703868E-3</v>
      </c>
    </row>
    <row r="19" spans="1:26" ht="20.100000000000001" customHeight="1">
      <c r="A19" s="16"/>
      <c r="C19" t="s">
        <v>46</v>
      </c>
      <c r="D19" s="25">
        <v>91.06</v>
      </c>
      <c r="E19" s="26">
        <v>0.70000000000000018</v>
      </c>
      <c r="F19" s="26">
        <v>14.13</v>
      </c>
      <c r="G19" s="26">
        <v>7.0000000000000007E-2</v>
      </c>
      <c r="H19" s="26">
        <v>26.13</v>
      </c>
      <c r="I19" s="26">
        <v>175.33</v>
      </c>
      <c r="J19" s="26">
        <v>69.7</v>
      </c>
      <c r="K19" s="26">
        <v>0.85000000000000009</v>
      </c>
      <c r="L19" s="26">
        <v>252.58</v>
      </c>
      <c r="M19" s="26">
        <v>15.649999999999995</v>
      </c>
      <c r="N19" s="26">
        <v>171.71000000000004</v>
      </c>
      <c r="O19" s="26">
        <v>94.500000000000028</v>
      </c>
      <c r="P19" s="26">
        <v>30.440000000000008</v>
      </c>
      <c r="Q19" s="66">
        <v>48.540000000000013</v>
      </c>
      <c r="R19" s="27">
        <f t="shared" si="0"/>
        <v>0.59461235216819974</v>
      </c>
      <c r="T19" s="223">
        <f t="shared" si="4"/>
        <v>3.5167395799886778E-4</v>
      </c>
      <c r="U19" s="217">
        <f t="shared" si="1"/>
        <v>1.486332657067375E-3</v>
      </c>
      <c r="V19" s="217">
        <f t="shared" si="5"/>
        <v>1.0462395776320795E-4</v>
      </c>
      <c r="W19" s="217">
        <f t="shared" si="6"/>
        <v>1.3438737405145811E-3</v>
      </c>
      <c r="X19" s="217"/>
      <c r="Y19" s="217">
        <f t="shared" si="2"/>
        <v>1.3182595578581697E-4</v>
      </c>
      <c r="Z19" s="228">
        <f t="shared" si="3"/>
        <v>2.1104913070715294E-4</v>
      </c>
    </row>
    <row r="20" spans="1:26" ht="20.100000000000001" customHeight="1">
      <c r="A20" s="16"/>
      <c r="C20" t="s">
        <v>47</v>
      </c>
      <c r="D20" s="25">
        <v>75.819999999999993</v>
      </c>
      <c r="E20" s="26">
        <v>16.82</v>
      </c>
      <c r="F20" s="26">
        <v>177.73000000000002</v>
      </c>
      <c r="G20" s="26">
        <v>0.88000000000000012</v>
      </c>
      <c r="H20" s="26">
        <v>120.91</v>
      </c>
      <c r="I20" s="26">
        <v>130.63</v>
      </c>
      <c r="J20" s="26">
        <v>293.04000000000002</v>
      </c>
      <c r="K20" s="26">
        <v>50.680000000000007</v>
      </c>
      <c r="L20" s="26">
        <v>44.230000000000004</v>
      </c>
      <c r="M20" s="26">
        <v>77.179999999999993</v>
      </c>
      <c r="N20" s="26">
        <v>188.89999999999995</v>
      </c>
      <c r="O20" s="26">
        <v>212.07000000000011</v>
      </c>
      <c r="P20" s="26">
        <v>131.85999999999999</v>
      </c>
      <c r="Q20" s="66">
        <v>313.21000000000009</v>
      </c>
      <c r="R20" s="27">
        <f t="shared" si="0"/>
        <v>1.3753223115425461</v>
      </c>
      <c r="T20" s="223">
        <f t="shared" si="4"/>
        <v>2.9281703816685868E-4</v>
      </c>
      <c r="U20" s="217">
        <f t="shared" si="1"/>
        <v>1.1073953972093264E-3</v>
      </c>
      <c r="V20" s="217">
        <f t="shared" si="5"/>
        <v>5.1596658531401858E-4</v>
      </c>
      <c r="W20" s="217">
        <f t="shared" si="6"/>
        <v>1.4784098164533472E-3</v>
      </c>
      <c r="X20" s="217"/>
      <c r="Y20" s="217">
        <f t="shared" si="2"/>
        <v>5.7104370991845651E-4</v>
      </c>
      <c r="Z20" s="228">
        <f t="shared" si="3"/>
        <v>1.361819081763234E-3</v>
      </c>
    </row>
    <row r="21" spans="1:26" ht="20.100000000000001" customHeight="1">
      <c r="A21" s="70"/>
      <c r="B21" s="536" t="s">
        <v>105</v>
      </c>
      <c r="C21" s="537"/>
      <c r="D21" s="133"/>
      <c r="E21" s="78"/>
      <c r="F21" s="78"/>
      <c r="G21" s="78"/>
      <c r="H21" s="78"/>
      <c r="I21" s="78"/>
      <c r="J21" s="78"/>
      <c r="K21" s="78"/>
      <c r="L21" s="143">
        <v>0.06</v>
      </c>
      <c r="M21" s="143">
        <v>0.03</v>
      </c>
      <c r="N21" s="143">
        <v>12.4</v>
      </c>
      <c r="O21" s="143">
        <v>0.39</v>
      </c>
      <c r="P21" s="143">
        <v>1.28</v>
      </c>
      <c r="Q21" s="164">
        <v>0.21</v>
      </c>
      <c r="R21" s="83">
        <f t="shared" si="0"/>
        <v>-0.8359375</v>
      </c>
      <c r="T21" s="226">
        <f t="shared" si="4"/>
        <v>0</v>
      </c>
      <c r="U21" s="220">
        <f t="shared" si="1"/>
        <v>0</v>
      </c>
      <c r="V21" s="220">
        <f t="shared" si="5"/>
        <v>2.0055710753330603E-7</v>
      </c>
      <c r="W21" s="220">
        <f t="shared" si="6"/>
        <v>9.7047547506731136E-5</v>
      </c>
      <c r="X21" s="220"/>
      <c r="Y21" s="220">
        <f t="shared" si="2"/>
        <v>5.543272779429884E-6</v>
      </c>
      <c r="Z21" s="244">
        <f t="shared" si="3"/>
        <v>9.1306793260202107E-7</v>
      </c>
    </row>
    <row r="22" spans="1:26" ht="20.100000000000001" customHeight="1">
      <c r="A22" s="16"/>
      <c r="C22" t="s">
        <v>46</v>
      </c>
      <c r="D22" s="25"/>
      <c r="E22" s="26"/>
      <c r="F22" s="26"/>
      <c r="G22" s="26"/>
      <c r="H22" s="26"/>
      <c r="I22" s="26"/>
      <c r="J22" s="26"/>
      <c r="K22" s="26"/>
      <c r="L22" s="142"/>
      <c r="M22" s="142"/>
      <c r="N22" s="142"/>
      <c r="O22" s="142"/>
      <c r="P22" s="142">
        <v>0.3</v>
      </c>
      <c r="Q22" s="66">
        <v>0.06</v>
      </c>
      <c r="R22" s="27"/>
      <c r="T22" s="223">
        <f t="shared" si="4"/>
        <v>0</v>
      </c>
      <c r="U22" s="217">
        <f t="shared" si="1"/>
        <v>0</v>
      </c>
      <c r="V22" s="217">
        <f t="shared" si="5"/>
        <v>0</v>
      </c>
      <c r="W22" s="217">
        <f t="shared" si="6"/>
        <v>0</v>
      </c>
      <c r="X22" s="217"/>
      <c r="Y22" s="217">
        <f t="shared" si="2"/>
        <v>1.299204557678879E-6</v>
      </c>
      <c r="Z22" s="228">
        <f t="shared" si="3"/>
        <v>2.60876552172006E-7</v>
      </c>
    </row>
    <row r="23" spans="1:26" ht="20.100000000000001" customHeight="1">
      <c r="A23" s="16"/>
      <c r="C23" t="s">
        <v>47</v>
      </c>
      <c r="D23" s="25"/>
      <c r="E23" s="26"/>
      <c r="F23" s="26"/>
      <c r="G23" s="26"/>
      <c r="H23" s="26"/>
      <c r="I23" s="26"/>
      <c r="J23" s="26"/>
      <c r="K23" s="26"/>
      <c r="L23" s="142">
        <v>0.06</v>
      </c>
      <c r="M23" s="142">
        <v>0.03</v>
      </c>
      <c r="N23" s="142">
        <v>12.4</v>
      </c>
      <c r="O23" s="142">
        <v>0.39</v>
      </c>
      <c r="P23" s="142">
        <v>0.98</v>
      </c>
      <c r="Q23" s="66">
        <v>0.15</v>
      </c>
      <c r="R23" s="27">
        <f t="shared" si="0"/>
        <v>-0.84693877551020402</v>
      </c>
      <c r="T23" s="223">
        <f t="shared" si="4"/>
        <v>0</v>
      </c>
      <c r="U23" s="217">
        <f t="shared" si="1"/>
        <v>0</v>
      </c>
      <c r="V23" s="217">
        <f t="shared" si="5"/>
        <v>2.0055710753330603E-7</v>
      </c>
      <c r="W23" s="217">
        <f t="shared" si="6"/>
        <v>9.7047547506731136E-5</v>
      </c>
      <c r="X23" s="217"/>
      <c r="Y23" s="217">
        <f t="shared" si="2"/>
        <v>4.2440682217510044E-6</v>
      </c>
      <c r="Z23" s="228">
        <f t="shared" si="3"/>
        <v>6.5219138043001506E-7</v>
      </c>
    </row>
    <row r="24" spans="1:26" ht="20.100000000000001" customHeight="1">
      <c r="A24" s="70"/>
      <c r="B24" s="71" t="s">
        <v>106</v>
      </c>
      <c r="C24" s="71"/>
      <c r="D24" s="133">
        <v>99.57</v>
      </c>
      <c r="E24" s="78"/>
      <c r="F24" s="78">
        <v>12.7</v>
      </c>
      <c r="G24" s="78">
        <v>10.23</v>
      </c>
      <c r="H24" s="143">
        <v>0.42</v>
      </c>
      <c r="I24" s="78">
        <v>38.340000000000003</v>
      </c>
      <c r="J24" s="143">
        <v>0.09</v>
      </c>
      <c r="K24" s="78"/>
      <c r="L24" s="78">
        <v>240</v>
      </c>
      <c r="M24" s="78">
        <v>11.040000000000001</v>
      </c>
      <c r="N24" s="78">
        <v>1.78</v>
      </c>
      <c r="O24" s="78">
        <v>6.0000000000000005E-2</v>
      </c>
      <c r="P24" s="78">
        <v>5.63</v>
      </c>
      <c r="Q24" s="74">
        <v>0.15</v>
      </c>
      <c r="R24" s="83">
        <f t="shared" si="0"/>
        <v>-0.97335701598579039</v>
      </c>
      <c r="T24" s="226">
        <f t="shared" si="4"/>
        <v>3.845396002410198E-4</v>
      </c>
      <c r="U24" s="220">
        <f t="shared" si="1"/>
        <v>3.2502135442858131E-4</v>
      </c>
      <c r="V24" s="220">
        <f t="shared" si="5"/>
        <v>7.3805015572256621E-5</v>
      </c>
      <c r="W24" s="220">
        <f t="shared" si="6"/>
        <v>1.3931018916288824E-5</v>
      </c>
      <c r="X24" s="220"/>
      <c r="Y24" s="220">
        <f t="shared" si="2"/>
        <v>2.4381738865773627E-5</v>
      </c>
      <c r="Z24" s="301">
        <f t="shared" si="3"/>
        <v>6.5219138043001506E-7</v>
      </c>
    </row>
    <row r="25" spans="1:26" ht="20.100000000000001" customHeight="1">
      <c r="A25" s="16"/>
      <c r="C25" t="s">
        <v>46</v>
      </c>
      <c r="D25" s="25"/>
      <c r="E25" s="26"/>
      <c r="F25" s="26"/>
      <c r="G25" s="26"/>
      <c r="H25" s="142"/>
      <c r="I25" s="26">
        <v>19.5</v>
      </c>
      <c r="J25" s="142"/>
      <c r="K25" s="26"/>
      <c r="L25" s="26"/>
      <c r="M25" s="26"/>
      <c r="N25" s="26"/>
      <c r="O25" s="26"/>
      <c r="P25" s="26"/>
      <c r="Q25" s="66">
        <v>0.06</v>
      </c>
      <c r="R25" s="27"/>
      <c r="T25" s="223">
        <f t="shared" si="4"/>
        <v>0</v>
      </c>
      <c r="U25" s="217">
        <f t="shared" si="1"/>
        <v>1.6530820060921584E-4</v>
      </c>
      <c r="V25" s="217">
        <f t="shared" si="5"/>
        <v>0</v>
      </c>
      <c r="W25" s="217">
        <f t="shared" si="6"/>
        <v>0</v>
      </c>
      <c r="X25" s="217"/>
      <c r="Y25" s="217">
        <f t="shared" si="2"/>
        <v>0</v>
      </c>
      <c r="Z25" s="228">
        <f t="shared" si="3"/>
        <v>2.60876552172006E-7</v>
      </c>
    </row>
    <row r="26" spans="1:26" ht="20.100000000000001" customHeight="1" thickBot="1">
      <c r="A26" s="16"/>
      <c r="C26" t="s">
        <v>47</v>
      </c>
      <c r="D26" s="25">
        <v>99.57</v>
      </c>
      <c r="E26" s="26"/>
      <c r="F26" s="26">
        <v>12.7</v>
      </c>
      <c r="G26" s="26">
        <v>10.23</v>
      </c>
      <c r="H26" s="142">
        <v>0.42</v>
      </c>
      <c r="I26" s="26">
        <v>18.84</v>
      </c>
      <c r="J26" s="142">
        <v>0.09</v>
      </c>
      <c r="K26" s="26"/>
      <c r="L26" s="26">
        <v>240</v>
      </c>
      <c r="M26" s="26">
        <v>11.040000000000001</v>
      </c>
      <c r="N26" s="26">
        <v>1.78</v>
      </c>
      <c r="O26" s="26">
        <v>6.0000000000000005E-2</v>
      </c>
      <c r="P26" s="26">
        <v>5.63</v>
      </c>
      <c r="Q26" s="66">
        <v>0.09</v>
      </c>
      <c r="R26" s="27">
        <f t="shared" si="0"/>
        <v>-0.98401420959147423</v>
      </c>
      <c r="T26" s="223">
        <f t="shared" si="4"/>
        <v>3.845396002410198E-4</v>
      </c>
      <c r="U26" s="217">
        <f t="shared" si="1"/>
        <v>1.5971315381936544E-4</v>
      </c>
      <c r="V26" s="217">
        <f t="shared" si="5"/>
        <v>7.3805015572256621E-5</v>
      </c>
      <c r="W26" s="217">
        <f t="shared" si="6"/>
        <v>1.3931018916288824E-5</v>
      </c>
      <c r="X26" s="217"/>
      <c r="Y26" s="217">
        <f t="shared" si="2"/>
        <v>2.4381738865773627E-5</v>
      </c>
      <c r="Z26" s="228">
        <f t="shared" si="3"/>
        <v>3.9131482825800906E-7</v>
      </c>
    </row>
    <row r="27" spans="1:26" ht="26.25" customHeight="1" thickBot="1">
      <c r="A27" s="257" t="s">
        <v>27</v>
      </c>
      <c r="B27" s="234"/>
      <c r="C27" s="234"/>
      <c r="D27" s="235">
        <v>258933.02000000002</v>
      </c>
      <c r="E27" s="236">
        <v>143080.01999999999</v>
      </c>
      <c r="F27" s="236">
        <v>104093.34</v>
      </c>
      <c r="G27" s="236">
        <v>123528.7</v>
      </c>
      <c r="H27" s="236">
        <v>109686.89000000003</v>
      </c>
      <c r="I27" s="236">
        <v>117961.48</v>
      </c>
      <c r="J27" s="236">
        <v>92434.00999999998</v>
      </c>
      <c r="K27" s="236">
        <v>85176.739999999991</v>
      </c>
      <c r="L27" s="236">
        <v>124864.57999999997</v>
      </c>
      <c r="M27" s="236">
        <v>149583.32999999999</v>
      </c>
      <c r="N27" s="236">
        <v>127772.41999999997</v>
      </c>
      <c r="O27" s="236">
        <v>118551.97000000002</v>
      </c>
      <c r="P27" s="236">
        <v>230910.52000000005</v>
      </c>
      <c r="Q27" s="238">
        <v>229993.83999999997</v>
      </c>
      <c r="R27" s="237">
        <f t="shared" si="0"/>
        <v>-3.9698494464439306E-3</v>
      </c>
      <c r="S27" s="2"/>
      <c r="T27" s="258">
        <f>T7+T17</f>
        <v>1</v>
      </c>
      <c r="U27" s="259">
        <f t="shared" ref="U27:Z27" si="7">U7+U17</f>
        <v>1</v>
      </c>
      <c r="V27" s="259">
        <f t="shared" si="7"/>
        <v>1</v>
      </c>
      <c r="W27" s="259">
        <f t="shared" si="7"/>
        <v>1</v>
      </c>
      <c r="X27" s="259"/>
      <c r="Y27" s="259">
        <f t="shared" si="7"/>
        <v>1</v>
      </c>
      <c r="Z27" s="259">
        <f t="shared" si="7"/>
        <v>1</v>
      </c>
    </row>
    <row r="28" spans="1:26" ht="20.100000000000001" customHeight="1">
      <c r="A28" s="69"/>
      <c r="B28" s="267" t="s">
        <v>97</v>
      </c>
      <c r="C28" s="267"/>
      <c r="D28" s="268">
        <f t="shared" ref="D28:Q30" si="8">D8+D18</f>
        <v>153024.33000000005</v>
      </c>
      <c r="E28" s="269">
        <f t="shared" si="8"/>
        <v>90049.459999999977</v>
      </c>
      <c r="F28" s="269">
        <f t="shared" si="8"/>
        <v>47833.79</v>
      </c>
      <c r="G28" s="269">
        <f t="shared" si="8"/>
        <v>37151.1</v>
      </c>
      <c r="H28" s="269">
        <f t="shared" si="8"/>
        <v>36566.960000000014</v>
      </c>
      <c r="I28" s="269">
        <f t="shared" si="8"/>
        <v>26542.53</v>
      </c>
      <c r="J28" s="269">
        <f t="shared" si="8"/>
        <v>20767.310000000001</v>
      </c>
      <c r="K28" s="269">
        <f t="shared" si="8"/>
        <v>21213.85</v>
      </c>
      <c r="L28" s="269">
        <f t="shared" si="8"/>
        <v>37151.479999999989</v>
      </c>
      <c r="M28" s="269">
        <f t="shared" ref="M28" si="9">M8+M18</f>
        <v>37222.289999999994</v>
      </c>
      <c r="N28" s="269">
        <f t="shared" ref="N28:P28" si="10">N8+N18</f>
        <v>27590.999999999993</v>
      </c>
      <c r="O28" s="269"/>
      <c r="P28" s="269">
        <f t="shared" si="10"/>
        <v>26240.740000000009</v>
      </c>
      <c r="Q28" s="270">
        <f t="shared" si="8"/>
        <v>19358.760000000002</v>
      </c>
      <c r="R28" s="81">
        <f t="shared" si="0"/>
        <v>-0.26226318312669555</v>
      </c>
      <c r="S28" s="2"/>
      <c r="T28" s="302">
        <f>D28/D$27</f>
        <v>0.59098036241187024</v>
      </c>
      <c r="U28" s="303">
        <f>I28/I$27</f>
        <v>0.22501014738031433</v>
      </c>
      <c r="V28" s="303">
        <f>M28/M27</f>
        <v>0.2488398272721967</v>
      </c>
      <c r="W28" s="303">
        <f>N28/N27</f>
        <v>0.21593861961759822</v>
      </c>
      <c r="X28" s="303"/>
      <c r="Y28" s="303">
        <f t="shared" ref="Y28:Y29" si="11">P28/P27</f>
        <v>0.11364029668288826</v>
      </c>
      <c r="Z28" s="304">
        <f>Q28/Q$27</f>
        <v>8.4170776052089072E-2</v>
      </c>
    </row>
    <row r="29" spans="1:26" ht="20.100000000000001" customHeight="1">
      <c r="A29" s="16"/>
      <c r="C29" t="s">
        <v>46</v>
      </c>
      <c r="D29" s="17">
        <f>D9+D19</f>
        <v>89079.810000000027</v>
      </c>
      <c r="E29" s="26">
        <f t="shared" si="8"/>
        <v>55985.909999999982</v>
      </c>
      <c r="F29" s="26">
        <f t="shared" si="8"/>
        <v>28078.120000000003</v>
      </c>
      <c r="G29" s="26">
        <f t="shared" si="8"/>
        <v>17102.949999999997</v>
      </c>
      <c r="H29" s="26">
        <f t="shared" si="8"/>
        <v>19685.330000000013</v>
      </c>
      <c r="I29" s="26">
        <f t="shared" si="8"/>
        <v>16837.280000000002</v>
      </c>
      <c r="J29" s="26">
        <f t="shared" si="8"/>
        <v>14770.74</v>
      </c>
      <c r="K29" s="26">
        <f t="shared" si="8"/>
        <v>13717.469999999998</v>
      </c>
      <c r="L29" s="26">
        <f t="shared" si="8"/>
        <v>11283.930000000004</v>
      </c>
      <c r="M29" s="26">
        <f t="shared" ref="M29" si="12">M9+M19</f>
        <v>4446.7300000000014</v>
      </c>
      <c r="N29" s="26">
        <f t="shared" ref="N29:P29" si="13">N9+N19</f>
        <v>5298.6499999999987</v>
      </c>
      <c r="O29" s="26"/>
      <c r="P29" s="26">
        <f t="shared" si="13"/>
        <v>13610.080000000004</v>
      </c>
      <c r="Q29" s="39">
        <f t="shared" si="8"/>
        <v>9978.8000000000011</v>
      </c>
      <c r="R29" s="211">
        <f t="shared" si="0"/>
        <v>-0.2668081304444942</v>
      </c>
      <c r="T29" s="216">
        <f>D29/D28</f>
        <v>0.58212841056059517</v>
      </c>
      <c r="U29" s="217">
        <f>I29/I28</f>
        <v>0.63435098312029803</v>
      </c>
      <c r="V29" s="217">
        <f>M29/M28</f>
        <v>0.11946417052792835</v>
      </c>
      <c r="W29" s="217">
        <f>N29/N28</f>
        <v>0.19204269508172955</v>
      </c>
      <c r="X29" s="217"/>
      <c r="Y29" s="217">
        <f t="shared" si="11"/>
        <v>0.51866220236167115</v>
      </c>
      <c r="Z29" s="222">
        <f>Q29/Q28</f>
        <v>0.51546689973944615</v>
      </c>
    </row>
    <row r="30" spans="1:26" ht="20.100000000000001" customHeight="1">
      <c r="A30" s="16"/>
      <c r="C30" t="s">
        <v>47</v>
      </c>
      <c r="D30" s="17">
        <f>D10+D20</f>
        <v>63944.520000000011</v>
      </c>
      <c r="E30" s="26">
        <f t="shared" si="8"/>
        <v>34063.549999999996</v>
      </c>
      <c r="F30" s="26">
        <f t="shared" si="8"/>
        <v>19755.669999999998</v>
      </c>
      <c r="G30" s="26">
        <f t="shared" si="8"/>
        <v>20048.150000000005</v>
      </c>
      <c r="H30" s="26">
        <f t="shared" si="8"/>
        <v>16881.63</v>
      </c>
      <c r="I30" s="26">
        <f t="shared" si="8"/>
        <v>9705.2499999999982</v>
      </c>
      <c r="J30" s="26">
        <f t="shared" si="8"/>
        <v>5996.57</v>
      </c>
      <c r="K30" s="26">
        <f t="shared" si="8"/>
        <v>7496.380000000001</v>
      </c>
      <c r="L30" s="26">
        <f t="shared" si="8"/>
        <v>25867.549999999985</v>
      </c>
      <c r="M30" s="26">
        <f t="shared" ref="M30" si="14">M10+M20</f>
        <v>32775.55999999999</v>
      </c>
      <c r="N30" s="26">
        <f t="shared" ref="N30:P30" si="15">N10+N20</f>
        <v>22292.349999999995</v>
      </c>
      <c r="O30" s="26"/>
      <c r="P30" s="26">
        <f t="shared" si="15"/>
        <v>12630.660000000009</v>
      </c>
      <c r="Q30" s="39">
        <f t="shared" si="8"/>
        <v>9379.9600000000046</v>
      </c>
      <c r="R30" s="211">
        <f t="shared" si="0"/>
        <v>-0.25736580669577064</v>
      </c>
      <c r="T30" s="216">
        <f>D30/D28</f>
        <v>0.41787158943940478</v>
      </c>
      <c r="U30" s="217">
        <f>I30/I28</f>
        <v>0.36564901687970208</v>
      </c>
      <c r="V30" s="217">
        <f>M30/M28</f>
        <v>0.88053582947207165</v>
      </c>
      <c r="W30" s="217">
        <f>N30/N28</f>
        <v>0.80795730491827045</v>
      </c>
      <c r="X30" s="217"/>
      <c r="Y30" s="217">
        <f t="shared" ref="Y30" si="16">P30/P28</f>
        <v>0.48133779763832896</v>
      </c>
      <c r="Z30" s="222">
        <f>Q30/Q28</f>
        <v>0.48453310026055407</v>
      </c>
    </row>
    <row r="31" spans="1:26" ht="20.100000000000001" customHeight="1">
      <c r="A31" s="271"/>
      <c r="B31" s="528" t="s">
        <v>123</v>
      </c>
      <c r="C31" s="529"/>
      <c r="D31" s="272">
        <f>SUM(D32:D33)</f>
        <v>0</v>
      </c>
      <c r="E31" s="273">
        <f t="shared" ref="E31:Q31" si="17">SUM(E32:E33)</f>
        <v>0</v>
      </c>
      <c r="F31" s="273">
        <f t="shared" si="17"/>
        <v>0</v>
      </c>
      <c r="G31" s="273">
        <f t="shared" si="17"/>
        <v>0</v>
      </c>
      <c r="H31" s="273">
        <f t="shared" si="17"/>
        <v>0</v>
      </c>
      <c r="I31" s="273">
        <f t="shared" si="17"/>
        <v>0</v>
      </c>
      <c r="J31" s="273">
        <f t="shared" si="17"/>
        <v>0</v>
      </c>
      <c r="K31" s="273">
        <f t="shared" si="17"/>
        <v>48626.15</v>
      </c>
      <c r="L31" s="273">
        <f t="shared" si="17"/>
        <v>53598.559999999998</v>
      </c>
      <c r="M31" s="273">
        <f t="shared" ref="M31" si="18">SUM(M32:M33)</f>
        <v>61361.22</v>
      </c>
      <c r="N31" s="273">
        <f t="shared" ref="N31:P31" si="19">SUM(N32:N33)</f>
        <v>57794.460000000006</v>
      </c>
      <c r="O31" s="273"/>
      <c r="P31" s="273">
        <f t="shared" si="19"/>
        <v>63136.070000000007</v>
      </c>
      <c r="Q31" s="274">
        <f t="shared" si="17"/>
        <v>57160.28</v>
      </c>
      <c r="R31" s="83">
        <f t="shared" si="0"/>
        <v>-9.4649381882654524E-2</v>
      </c>
      <c r="S31" s="2"/>
      <c r="T31" s="305">
        <f>D31/D27</f>
        <v>0</v>
      </c>
      <c r="U31" s="306">
        <f>I31/I27</f>
        <v>0</v>
      </c>
      <c r="V31" s="306">
        <f>M31/M27</f>
        <v>0.4102142932638283</v>
      </c>
      <c r="W31" s="306">
        <f>N31/N27</f>
        <v>0.45232343568353811</v>
      </c>
      <c r="X31" s="306"/>
      <c r="Y31" s="306">
        <f t="shared" ref="Y31" si="20">P31/P27</f>
        <v>0.27342223299310919</v>
      </c>
      <c r="Z31" s="307">
        <f>Q31/Q27</f>
        <v>0.24852961279310787</v>
      </c>
    </row>
    <row r="32" spans="1:26" ht="20.100000000000001" customHeight="1">
      <c r="A32" s="16"/>
      <c r="C32" t="s">
        <v>46</v>
      </c>
      <c r="D32" s="17">
        <f>D12+D22</f>
        <v>0</v>
      </c>
      <c r="E32" s="26">
        <f t="shared" ref="E32:Q33" si="21">E12+E22</f>
        <v>0</v>
      </c>
      <c r="F32" s="26">
        <f t="shared" si="21"/>
        <v>0</v>
      </c>
      <c r="G32" s="26">
        <f t="shared" si="21"/>
        <v>0</v>
      </c>
      <c r="H32" s="26">
        <f t="shared" si="21"/>
        <v>0</v>
      </c>
      <c r="I32" s="26">
        <f t="shared" si="21"/>
        <v>0</v>
      </c>
      <c r="J32" s="26">
        <f t="shared" si="21"/>
        <v>0</v>
      </c>
      <c r="K32" s="26">
        <f t="shared" si="21"/>
        <v>48554.54</v>
      </c>
      <c r="L32" s="26">
        <f t="shared" si="21"/>
        <v>53457.06</v>
      </c>
      <c r="M32" s="26">
        <f t="shared" ref="M32" si="22">M12+M22</f>
        <v>57824.770000000004</v>
      </c>
      <c r="N32" s="26">
        <f t="shared" ref="N32:P32" si="23">N12+N22</f>
        <v>32971.94</v>
      </c>
      <c r="O32" s="26"/>
      <c r="P32" s="26">
        <f t="shared" si="23"/>
        <v>47026.040000000008</v>
      </c>
      <c r="Q32" s="39">
        <f t="shared" si="21"/>
        <v>53244.83</v>
      </c>
      <c r="R32" s="211">
        <f t="shared" si="0"/>
        <v>0.13224141348070118</v>
      </c>
      <c r="T32" s="216"/>
      <c r="U32" s="217"/>
      <c r="V32" s="217">
        <f>M32/M31</f>
        <v>0.94236669349142677</v>
      </c>
      <c r="W32" s="217">
        <f>N32/N31</f>
        <v>0.57050347040183436</v>
      </c>
      <c r="X32" s="217"/>
      <c r="Y32" s="217">
        <f t="shared" ref="Y32" si="24">P32/P31</f>
        <v>0.74483635107475021</v>
      </c>
      <c r="Z32" s="222">
        <f>Q32/Q31</f>
        <v>0.93150051049435034</v>
      </c>
    </row>
    <row r="33" spans="1:26" ht="20.100000000000001" customHeight="1">
      <c r="A33" s="16"/>
      <c r="C33" t="s">
        <v>47</v>
      </c>
      <c r="D33" s="17">
        <f>D13+D23</f>
        <v>0</v>
      </c>
      <c r="E33" s="26">
        <f t="shared" si="21"/>
        <v>0</v>
      </c>
      <c r="F33" s="26">
        <f t="shared" si="21"/>
        <v>0</v>
      </c>
      <c r="G33" s="26">
        <f t="shared" si="21"/>
        <v>0</v>
      </c>
      <c r="H33" s="26">
        <f t="shared" si="21"/>
        <v>0</v>
      </c>
      <c r="I33" s="26">
        <f t="shared" si="21"/>
        <v>0</v>
      </c>
      <c r="J33" s="26">
        <f t="shared" si="21"/>
        <v>0</v>
      </c>
      <c r="K33" s="26">
        <f t="shared" si="21"/>
        <v>71.61</v>
      </c>
      <c r="L33" s="26">
        <f t="shared" si="21"/>
        <v>141.49999999999997</v>
      </c>
      <c r="M33" s="26">
        <f t="shared" ref="M33" si="25">M13+M23</f>
        <v>3536.4500000000007</v>
      </c>
      <c r="N33" s="26">
        <f t="shared" ref="N33:P33" si="26">N13+N23</f>
        <v>24822.52</v>
      </c>
      <c r="O33" s="26"/>
      <c r="P33" s="26">
        <f t="shared" si="26"/>
        <v>16110.03</v>
      </c>
      <c r="Q33" s="39">
        <f t="shared" si="21"/>
        <v>3915.45</v>
      </c>
      <c r="R33" s="211">
        <f t="shared" si="0"/>
        <v>-0.75695575985892027</v>
      </c>
      <c r="T33" s="216"/>
      <c r="U33" s="217"/>
      <c r="V33" s="217">
        <f>M33/M31</f>
        <v>5.7633306508573338E-2</v>
      </c>
      <c r="W33" s="217">
        <f>N33/N31</f>
        <v>0.42949652959816559</v>
      </c>
      <c r="X33" s="217"/>
      <c r="Y33" s="217">
        <f t="shared" ref="Y33" si="27">P33/P31</f>
        <v>0.25516364892524984</v>
      </c>
      <c r="Z33" s="222">
        <f>Q33/Q31</f>
        <v>6.8499489505649727E-2</v>
      </c>
    </row>
    <row r="34" spans="1:26" ht="20.100000000000001" customHeight="1">
      <c r="A34" s="70"/>
      <c r="B34" s="275" t="s">
        <v>106</v>
      </c>
      <c r="C34" s="275"/>
      <c r="D34" s="272">
        <f>SUM(D35:D36)</f>
        <v>105908.69</v>
      </c>
      <c r="E34" s="273">
        <f t="shared" ref="E34:Q34" si="28">SUM(E35:E36)</f>
        <v>53030.559999999998</v>
      </c>
      <c r="F34" s="273">
        <f t="shared" si="28"/>
        <v>56259.55</v>
      </c>
      <c r="G34" s="273">
        <f t="shared" si="28"/>
        <v>86377.600000000006</v>
      </c>
      <c r="H34" s="273">
        <f t="shared" si="28"/>
        <v>73119.929999999993</v>
      </c>
      <c r="I34" s="273">
        <f t="shared" si="28"/>
        <v>91418.950000000012</v>
      </c>
      <c r="J34" s="273">
        <f t="shared" si="28"/>
        <v>71666.7</v>
      </c>
      <c r="K34" s="273">
        <f t="shared" si="28"/>
        <v>15336.739999999998</v>
      </c>
      <c r="L34" s="273">
        <f t="shared" si="28"/>
        <v>34114.539999999994</v>
      </c>
      <c r="M34" s="273">
        <f t="shared" ref="M34" si="29">SUM(M35:M36)</f>
        <v>50999.819999999992</v>
      </c>
      <c r="N34" s="273">
        <f t="shared" ref="N34:P34" si="30">SUM(N35:N36)</f>
        <v>42386.959999999985</v>
      </c>
      <c r="O34" s="273"/>
      <c r="P34" s="273">
        <f t="shared" si="30"/>
        <v>141533.71000000005</v>
      </c>
      <c r="Q34" s="274">
        <f t="shared" si="28"/>
        <v>153474.79999999999</v>
      </c>
      <c r="R34" s="83">
        <f t="shared" si="0"/>
        <v>8.4369229069173227E-2</v>
      </c>
      <c r="S34" s="2"/>
      <c r="T34" s="305">
        <f>D34/D27</f>
        <v>0.40901963758812993</v>
      </c>
      <c r="U34" s="306">
        <f>I34/I27</f>
        <v>0.77498985261968578</v>
      </c>
      <c r="V34" s="306">
        <f>M34/M27</f>
        <v>0.34094587946397503</v>
      </c>
      <c r="W34" s="306">
        <f>N34/N27</f>
        <v>0.33173794469886375</v>
      </c>
      <c r="X34" s="306"/>
      <c r="Y34" s="306">
        <f t="shared" ref="Y34" si="31">P34/P27</f>
        <v>0.6129374703240027</v>
      </c>
      <c r="Z34" s="307">
        <f>Q34/Q27</f>
        <v>0.66729961115480319</v>
      </c>
    </row>
    <row r="35" spans="1:26" ht="20.100000000000001" customHeight="1">
      <c r="A35" s="75"/>
      <c r="B35" s="76"/>
      <c r="C35" s="76" t="s">
        <v>46</v>
      </c>
      <c r="D35" s="265">
        <f>D15+D25</f>
        <v>82715.45</v>
      </c>
      <c r="E35" s="79">
        <f t="shared" ref="E35:Q36" si="32">E15+E25</f>
        <v>38271.9</v>
      </c>
      <c r="F35" s="79">
        <f t="shared" si="32"/>
        <v>39976.400000000001</v>
      </c>
      <c r="G35" s="79">
        <f t="shared" si="32"/>
        <v>33214.06</v>
      </c>
      <c r="H35" s="79">
        <f t="shared" si="32"/>
        <v>43752.47</v>
      </c>
      <c r="I35" s="79">
        <f t="shared" si="32"/>
        <v>51882.990000000005</v>
      </c>
      <c r="J35" s="79">
        <f t="shared" si="32"/>
        <v>45851.35</v>
      </c>
      <c r="K35" s="79">
        <f t="shared" si="32"/>
        <v>1249.01</v>
      </c>
      <c r="L35" s="79">
        <f t="shared" si="32"/>
        <v>3927.26</v>
      </c>
      <c r="M35" s="79">
        <f t="shared" ref="M35" si="33">M15+M25</f>
        <v>1044.72</v>
      </c>
      <c r="N35" s="79">
        <f t="shared" ref="N35:P35" si="34">N15+N25</f>
        <v>5.95</v>
      </c>
      <c r="O35" s="79"/>
      <c r="P35" s="79">
        <f t="shared" si="34"/>
        <v>35.01</v>
      </c>
      <c r="Q35" s="266">
        <f t="shared" si="32"/>
        <v>35.99</v>
      </c>
      <c r="R35" s="313">
        <f t="shared" si="0"/>
        <v>2.7992002285061525E-2</v>
      </c>
      <c r="T35" s="308">
        <f>D35/D34</f>
        <v>0.78100720535774726</v>
      </c>
      <c r="U35" s="309">
        <f>I35/I34</f>
        <v>0.56752992678213865</v>
      </c>
      <c r="V35" s="309">
        <f>M35/M34</f>
        <v>2.0484778181570056E-2</v>
      </c>
      <c r="W35" s="309">
        <f>N35/N34</f>
        <v>1.4037336010886371E-4</v>
      </c>
      <c r="X35" s="309"/>
      <c r="Y35" s="309">
        <f t="shared" ref="Y35" si="35">P35/P34</f>
        <v>2.4736156495862354E-4</v>
      </c>
      <c r="Z35" s="310">
        <f>Q35/Q34</f>
        <v>2.3450103860698959E-4</v>
      </c>
    </row>
    <row r="36" spans="1:26" ht="20.100000000000001" customHeight="1" thickBot="1">
      <c r="A36" s="34"/>
      <c r="B36" s="15"/>
      <c r="C36" s="15" t="s">
        <v>47</v>
      </c>
      <c r="D36" s="40">
        <f>D16+D26</f>
        <v>23193.239999999998</v>
      </c>
      <c r="E36" s="30">
        <f t="shared" si="32"/>
        <v>14758.66</v>
      </c>
      <c r="F36" s="30">
        <f t="shared" si="32"/>
        <v>16283.15</v>
      </c>
      <c r="G36" s="30">
        <f t="shared" si="32"/>
        <v>53163.54</v>
      </c>
      <c r="H36" s="30">
        <f t="shared" si="32"/>
        <v>29367.46</v>
      </c>
      <c r="I36" s="30">
        <f t="shared" si="32"/>
        <v>39535.96</v>
      </c>
      <c r="J36" s="30">
        <f t="shared" si="32"/>
        <v>25815.35</v>
      </c>
      <c r="K36" s="30">
        <f t="shared" si="32"/>
        <v>14087.729999999998</v>
      </c>
      <c r="L36" s="30">
        <f t="shared" si="32"/>
        <v>30187.279999999995</v>
      </c>
      <c r="M36" s="30">
        <f t="shared" ref="M36" si="36">M16+M26</f>
        <v>49955.099999999991</v>
      </c>
      <c r="N36" s="30">
        <f t="shared" ref="N36:P36" si="37">N16+N26</f>
        <v>42381.009999999987</v>
      </c>
      <c r="O36" s="30"/>
      <c r="P36" s="30">
        <f t="shared" si="37"/>
        <v>141498.70000000004</v>
      </c>
      <c r="Q36" s="41">
        <f t="shared" si="32"/>
        <v>153438.81</v>
      </c>
      <c r="R36" s="212">
        <f t="shared" si="0"/>
        <v>8.4383178078667534E-2</v>
      </c>
      <c r="T36" s="311">
        <f>D36/D34</f>
        <v>0.21899279464225266</v>
      </c>
      <c r="U36" s="230">
        <f>I36/I34</f>
        <v>0.43247007321786124</v>
      </c>
      <c r="V36" s="230">
        <f>M36/M34</f>
        <v>0.97951522181842987</v>
      </c>
      <c r="W36" s="230">
        <f>N36/N34</f>
        <v>0.99985962663989125</v>
      </c>
      <c r="X36" s="230"/>
      <c r="Y36" s="230">
        <f t="shared" ref="Y36" si="38">P36/P34</f>
        <v>0.99975263843504136</v>
      </c>
      <c r="Z36" s="312">
        <f>Q36/Q34</f>
        <v>0.99976549896139311</v>
      </c>
    </row>
    <row r="37" spans="1:26" ht="6.75" customHeight="1" thickBot="1">
      <c r="R37" s="18"/>
      <c r="T37" s="3"/>
      <c r="U37" s="3"/>
      <c r="V37" s="3"/>
      <c r="W37" s="3"/>
      <c r="X37" s="3"/>
      <c r="Y37" s="3"/>
      <c r="Z37" s="3"/>
    </row>
    <row r="38" spans="1:26" ht="20.100000000000001" customHeight="1" thickBot="1">
      <c r="A38" s="42"/>
      <c r="B38" s="43" t="s">
        <v>46</v>
      </c>
      <c r="C38" s="43"/>
      <c r="D38" s="132">
        <f>SUM(D39:D41)</f>
        <v>171795.26</v>
      </c>
      <c r="E38" s="138">
        <f t="shared" ref="E38:Q38" si="39">SUM(E39:E41)</f>
        <v>94257.809999999983</v>
      </c>
      <c r="F38" s="138">
        <f t="shared" si="39"/>
        <v>68054.52</v>
      </c>
      <c r="G38" s="138">
        <f t="shared" si="39"/>
        <v>50317.009999999995</v>
      </c>
      <c r="H38" s="138">
        <f t="shared" si="39"/>
        <v>63437.800000000017</v>
      </c>
      <c r="I38" s="138">
        <f t="shared" si="39"/>
        <v>68720.27</v>
      </c>
      <c r="J38" s="138">
        <f t="shared" si="39"/>
        <v>60622.09</v>
      </c>
      <c r="K38" s="138">
        <f t="shared" si="39"/>
        <v>63521.02</v>
      </c>
      <c r="L38" s="138">
        <f t="shared" si="39"/>
        <v>68668.25</v>
      </c>
      <c r="M38" s="138">
        <f t="shared" si="39"/>
        <v>63316.220000000008</v>
      </c>
      <c r="N38" s="138">
        <f t="shared" ref="N38:P38" si="40">SUM(N39:N41)</f>
        <v>38276.54</v>
      </c>
      <c r="O38" s="138"/>
      <c r="P38" s="138">
        <f t="shared" si="40"/>
        <v>60671.130000000012</v>
      </c>
      <c r="Q38" s="44">
        <f t="shared" si="39"/>
        <v>63259.62</v>
      </c>
      <c r="R38" s="28">
        <f t="shared" ref="R38:R45" si="41">(Q38-P38)/P38</f>
        <v>4.266427871048372E-2</v>
      </c>
      <c r="S38" s="2"/>
      <c r="T38" s="296">
        <f>D38/D27</f>
        <v>0.66347374313249041</v>
      </c>
      <c r="U38" s="214">
        <f>I38/I27</f>
        <v>0.58256534251689629</v>
      </c>
      <c r="V38" s="214">
        <f>M38/M27</f>
        <v>0.42328393143808213</v>
      </c>
      <c r="W38" s="214">
        <f>N38/N27</f>
        <v>0.29956809145510438</v>
      </c>
      <c r="X38" s="214"/>
      <c r="Y38" s="214">
        <f t="shared" ref="Y38" si="42">P38/P27</f>
        <v>0.26274736205175925</v>
      </c>
      <c r="Z38" s="215">
        <f>Q38/Q27</f>
        <v>0.27504919262185462</v>
      </c>
    </row>
    <row r="39" spans="1:26" ht="20.100000000000001" customHeight="1">
      <c r="A39" s="16"/>
      <c r="C39" t="s">
        <v>97</v>
      </c>
      <c r="D39" s="25">
        <f>D29</f>
        <v>89079.810000000027</v>
      </c>
      <c r="E39" s="23">
        <f t="shared" ref="E39:Q39" si="43">E29</f>
        <v>55985.909999999982</v>
      </c>
      <c r="F39" s="23">
        <f t="shared" si="43"/>
        <v>28078.120000000003</v>
      </c>
      <c r="G39" s="23">
        <f t="shared" si="43"/>
        <v>17102.949999999997</v>
      </c>
      <c r="H39" s="23">
        <f t="shared" si="43"/>
        <v>19685.330000000013</v>
      </c>
      <c r="I39" s="23">
        <f t="shared" si="43"/>
        <v>16837.280000000002</v>
      </c>
      <c r="J39" s="23">
        <f t="shared" si="43"/>
        <v>14770.74</v>
      </c>
      <c r="K39" s="23">
        <f t="shared" si="43"/>
        <v>13717.469999999998</v>
      </c>
      <c r="L39" s="23">
        <f t="shared" si="43"/>
        <v>11283.930000000004</v>
      </c>
      <c r="M39" s="23">
        <f t="shared" ref="M39:P39" si="44">M29</f>
        <v>4446.7300000000014</v>
      </c>
      <c r="N39" s="23">
        <f t="shared" si="44"/>
        <v>5298.6499999999987</v>
      </c>
      <c r="O39" s="23"/>
      <c r="P39" s="23">
        <f t="shared" si="44"/>
        <v>13610.080000000004</v>
      </c>
      <c r="Q39" s="45">
        <f t="shared" si="43"/>
        <v>9978.8000000000011</v>
      </c>
      <c r="R39" s="27">
        <f t="shared" si="41"/>
        <v>-0.2668081304444942</v>
      </c>
      <c r="T39" s="223">
        <f>D39/D38</f>
        <v>0.51852309545676656</v>
      </c>
      <c r="U39" s="224">
        <f>I39/I38</f>
        <v>0.24501184293949954</v>
      </c>
      <c r="V39" s="224">
        <f>M39/M38</f>
        <v>7.0230503337059616E-2</v>
      </c>
      <c r="W39" s="224">
        <f>N39/N38</f>
        <v>0.13843074635272673</v>
      </c>
      <c r="X39" s="224"/>
      <c r="Y39" s="224">
        <f t="shared" ref="Y39" si="45">P39/P38</f>
        <v>0.22432547407638528</v>
      </c>
      <c r="Z39" s="360">
        <f>Q39/Q38</f>
        <v>0.15774359694225165</v>
      </c>
    </row>
    <row r="40" spans="1:26" ht="20.100000000000001" customHeight="1">
      <c r="A40" s="16"/>
      <c r="C40" t="s">
        <v>123</v>
      </c>
      <c r="D40" s="25">
        <f>D32</f>
        <v>0</v>
      </c>
      <c r="E40" s="26">
        <f t="shared" ref="E40:Q40" si="46">E32</f>
        <v>0</v>
      </c>
      <c r="F40" s="26">
        <f t="shared" si="46"/>
        <v>0</v>
      </c>
      <c r="G40" s="26">
        <f t="shared" si="46"/>
        <v>0</v>
      </c>
      <c r="H40" s="26">
        <f t="shared" si="46"/>
        <v>0</v>
      </c>
      <c r="I40" s="26">
        <f t="shared" si="46"/>
        <v>0</v>
      </c>
      <c r="J40" s="26">
        <f t="shared" si="46"/>
        <v>0</v>
      </c>
      <c r="K40" s="26">
        <f t="shared" si="46"/>
        <v>48554.54</v>
      </c>
      <c r="L40" s="26">
        <f t="shared" si="46"/>
        <v>53457.06</v>
      </c>
      <c r="M40" s="26">
        <f t="shared" ref="M40:P40" si="47">M32</f>
        <v>57824.770000000004</v>
      </c>
      <c r="N40" s="26">
        <f t="shared" si="47"/>
        <v>32971.94</v>
      </c>
      <c r="O40" s="26"/>
      <c r="P40" s="26">
        <f t="shared" si="47"/>
        <v>47026.040000000008</v>
      </c>
      <c r="Q40" s="45">
        <f t="shared" si="46"/>
        <v>53244.83</v>
      </c>
      <c r="R40" s="27">
        <f t="shared" si="41"/>
        <v>0.13224141348070118</v>
      </c>
      <c r="T40" s="223">
        <f>D40/D38</f>
        <v>0</v>
      </c>
      <c r="U40" s="217">
        <f>I40/I38</f>
        <v>0</v>
      </c>
      <c r="V40" s="217">
        <f>M40/M38</f>
        <v>0.91326945923177338</v>
      </c>
      <c r="W40" s="217">
        <f>N40/N38</f>
        <v>0.86141380595006767</v>
      </c>
      <c r="X40" s="217"/>
      <c r="Y40" s="217">
        <f t="shared" ref="Y40" si="48">P40/P38</f>
        <v>0.77509748046558546</v>
      </c>
      <c r="Z40" s="222">
        <f>Q40/Q38</f>
        <v>0.84168747773065977</v>
      </c>
    </row>
    <row r="41" spans="1:26" ht="20.100000000000001" customHeight="1" thickBot="1">
      <c r="A41" s="16"/>
      <c r="C41" t="s">
        <v>106</v>
      </c>
      <c r="D41" s="25">
        <f>D35</f>
        <v>82715.45</v>
      </c>
      <c r="E41" s="26">
        <f t="shared" ref="E41:Q41" si="49">E35</f>
        <v>38271.9</v>
      </c>
      <c r="F41" s="26">
        <f t="shared" si="49"/>
        <v>39976.400000000001</v>
      </c>
      <c r="G41" s="26">
        <f t="shared" si="49"/>
        <v>33214.06</v>
      </c>
      <c r="H41" s="26">
        <f t="shared" si="49"/>
        <v>43752.47</v>
      </c>
      <c r="I41" s="26">
        <f t="shared" si="49"/>
        <v>51882.990000000005</v>
      </c>
      <c r="J41" s="26">
        <f t="shared" si="49"/>
        <v>45851.35</v>
      </c>
      <c r="K41" s="26">
        <f t="shared" si="49"/>
        <v>1249.01</v>
      </c>
      <c r="L41" s="26">
        <f t="shared" si="49"/>
        <v>3927.26</v>
      </c>
      <c r="M41" s="26">
        <f t="shared" ref="M41:P41" si="50">M35</f>
        <v>1044.72</v>
      </c>
      <c r="N41" s="26">
        <f t="shared" si="50"/>
        <v>5.95</v>
      </c>
      <c r="O41" s="26"/>
      <c r="P41" s="26">
        <f t="shared" si="50"/>
        <v>35.01</v>
      </c>
      <c r="Q41" s="45">
        <f t="shared" si="49"/>
        <v>35.99</v>
      </c>
      <c r="R41" s="27">
        <f t="shared" si="41"/>
        <v>2.7992002285061525E-2</v>
      </c>
      <c r="T41" s="223">
        <f>D41/D38</f>
        <v>0.48147690454323355</v>
      </c>
      <c r="U41" s="217">
        <f>I41/I38</f>
        <v>0.75498815706050049</v>
      </c>
      <c r="V41" s="217">
        <f>M41/M38</f>
        <v>1.6500037431166924E-2</v>
      </c>
      <c r="W41" s="217">
        <f>N41/N38</f>
        <v>1.554476972056513E-4</v>
      </c>
      <c r="X41" s="217"/>
      <c r="Y41" s="217">
        <f t="shared" ref="Y41" si="51">P41/P38</f>
        <v>5.7704545802921405E-4</v>
      </c>
      <c r="Z41" s="222">
        <f>Q41/Q38</f>
        <v>5.6892532708859142E-4</v>
      </c>
    </row>
    <row r="42" spans="1:26" ht="20.100000000000001" customHeight="1" thickBot="1">
      <c r="A42" s="116"/>
      <c r="B42" s="43" t="s">
        <v>47</v>
      </c>
      <c r="C42" s="43"/>
      <c r="D42" s="132">
        <f>SUM(D43:D45)</f>
        <v>87137.760000000009</v>
      </c>
      <c r="E42" s="138">
        <f t="shared" ref="E42:Q42" si="52">SUM(E43:E45)</f>
        <v>48822.209999999992</v>
      </c>
      <c r="F42" s="138">
        <f t="shared" si="52"/>
        <v>36038.82</v>
      </c>
      <c r="G42" s="138">
        <f t="shared" si="52"/>
        <v>73211.69</v>
      </c>
      <c r="H42" s="138">
        <f t="shared" si="52"/>
        <v>46249.09</v>
      </c>
      <c r="I42" s="138">
        <f t="shared" si="52"/>
        <v>49241.21</v>
      </c>
      <c r="J42" s="138">
        <f t="shared" si="52"/>
        <v>31811.919999999998</v>
      </c>
      <c r="K42" s="138">
        <f t="shared" si="52"/>
        <v>21655.719999999998</v>
      </c>
      <c r="L42" s="138">
        <f t="shared" si="52"/>
        <v>56196.32999999998</v>
      </c>
      <c r="M42" s="138">
        <f t="shared" ref="M42:P42" si="53">SUM(M43:M45)</f>
        <v>86267.109999999986</v>
      </c>
      <c r="N42" s="138">
        <f t="shared" si="53"/>
        <v>89495.879999999976</v>
      </c>
      <c r="O42" s="138"/>
      <c r="P42" s="138">
        <f t="shared" si="53"/>
        <v>170239.39000000004</v>
      </c>
      <c r="Q42" s="67">
        <f t="shared" si="52"/>
        <v>166734.22</v>
      </c>
      <c r="R42" s="28">
        <f t="shared" si="41"/>
        <v>-2.0589653193658887E-2</v>
      </c>
      <c r="S42" s="2"/>
      <c r="T42" s="296">
        <f>D42/D27</f>
        <v>0.33652625686750959</v>
      </c>
      <c r="U42" s="214">
        <f>I42/I27</f>
        <v>0.41743465748310382</v>
      </c>
      <c r="V42" s="214">
        <f>M42/M27</f>
        <v>0.57671606856191793</v>
      </c>
      <c r="W42" s="214">
        <f>N42/N27</f>
        <v>0.70043190854489568</v>
      </c>
      <c r="X42" s="214"/>
      <c r="Y42" s="214">
        <f t="shared" ref="Y42" si="54">P42/P27</f>
        <v>0.73725263794824081</v>
      </c>
      <c r="Z42" s="215">
        <f>Q42/Q27</f>
        <v>0.72495080737814555</v>
      </c>
    </row>
    <row r="43" spans="1:26" ht="20.100000000000001" customHeight="1">
      <c r="A43" s="16"/>
      <c r="C43" t="s">
        <v>97</v>
      </c>
      <c r="D43" s="25">
        <f>D30</f>
        <v>63944.520000000011</v>
      </c>
      <c r="E43" s="26">
        <f t="shared" ref="E43:Q43" si="55">E30</f>
        <v>34063.549999999996</v>
      </c>
      <c r="F43" s="26">
        <f t="shared" si="55"/>
        <v>19755.669999999998</v>
      </c>
      <c r="G43" s="26">
        <f t="shared" si="55"/>
        <v>20048.150000000005</v>
      </c>
      <c r="H43" s="26">
        <f t="shared" si="55"/>
        <v>16881.63</v>
      </c>
      <c r="I43" s="26">
        <f t="shared" si="55"/>
        <v>9705.2499999999982</v>
      </c>
      <c r="J43" s="26">
        <f t="shared" si="55"/>
        <v>5996.57</v>
      </c>
      <c r="K43" s="26">
        <f t="shared" si="55"/>
        <v>7496.380000000001</v>
      </c>
      <c r="L43" s="26">
        <f t="shared" si="55"/>
        <v>25867.549999999985</v>
      </c>
      <c r="M43" s="26">
        <f t="shared" ref="M43:P43" si="56">M30</f>
        <v>32775.55999999999</v>
      </c>
      <c r="N43" s="26">
        <f t="shared" si="56"/>
        <v>22292.349999999995</v>
      </c>
      <c r="O43" s="26"/>
      <c r="P43" s="26">
        <f t="shared" si="56"/>
        <v>12630.660000000009</v>
      </c>
      <c r="Q43" s="45">
        <f t="shared" si="55"/>
        <v>9379.9600000000046</v>
      </c>
      <c r="R43" s="27">
        <f t="shared" si="41"/>
        <v>-0.25736580669577064</v>
      </c>
      <c r="T43" s="223">
        <f>D43/D42</f>
        <v>0.7338324969565434</v>
      </c>
      <c r="U43" s="217">
        <f>I43/I42</f>
        <v>0.19709609085560648</v>
      </c>
      <c r="V43" s="217">
        <f>M43/M42</f>
        <v>0.37993112322877159</v>
      </c>
      <c r="W43" s="217">
        <f>N43/N42</f>
        <v>0.24908800271029238</v>
      </c>
      <c r="X43" s="217"/>
      <c r="Y43" s="217">
        <f t="shared" ref="Y43" si="57">P43/P42</f>
        <v>7.4193522427447645E-2</v>
      </c>
      <c r="Z43" s="222">
        <f>Q43/Q42</f>
        <v>5.6256957929811918E-2</v>
      </c>
    </row>
    <row r="44" spans="1:26" ht="20.100000000000001" customHeight="1">
      <c r="A44" s="16"/>
      <c r="C44" t="s">
        <v>123</v>
      </c>
      <c r="D44" s="25">
        <f>D33</f>
        <v>0</v>
      </c>
      <c r="E44" s="26">
        <f t="shared" ref="E44:Q44" si="58">E33</f>
        <v>0</v>
      </c>
      <c r="F44" s="26">
        <f t="shared" si="58"/>
        <v>0</v>
      </c>
      <c r="G44" s="26">
        <f t="shared" si="58"/>
        <v>0</v>
      </c>
      <c r="H44" s="26">
        <f t="shared" si="58"/>
        <v>0</v>
      </c>
      <c r="I44" s="26">
        <f t="shared" si="58"/>
        <v>0</v>
      </c>
      <c r="J44" s="26">
        <f t="shared" si="58"/>
        <v>0</v>
      </c>
      <c r="K44" s="26">
        <f t="shared" si="58"/>
        <v>71.61</v>
      </c>
      <c r="L44" s="26">
        <f t="shared" si="58"/>
        <v>141.49999999999997</v>
      </c>
      <c r="M44" s="26">
        <f t="shared" ref="M44:P44" si="59">M33</f>
        <v>3536.4500000000007</v>
      </c>
      <c r="N44" s="26">
        <f t="shared" si="59"/>
        <v>24822.52</v>
      </c>
      <c r="O44" s="26"/>
      <c r="P44" s="26">
        <f t="shared" si="59"/>
        <v>16110.03</v>
      </c>
      <c r="Q44" s="45">
        <f t="shared" si="58"/>
        <v>3915.45</v>
      </c>
      <c r="R44" s="27">
        <f t="shared" si="41"/>
        <v>-0.75695575985892027</v>
      </c>
      <c r="T44" s="223">
        <f>D44/D42</f>
        <v>0</v>
      </c>
      <c r="U44" s="217">
        <f>I44/I42</f>
        <v>0</v>
      </c>
      <c r="V44" s="217">
        <f>M44/M42</f>
        <v>4.0994186544559115E-2</v>
      </c>
      <c r="W44" s="217">
        <f>N44/N42</f>
        <v>0.27735936000629313</v>
      </c>
      <c r="X44" s="217"/>
      <c r="Y44" s="217">
        <f t="shared" ref="Y44" si="60">P44/P42</f>
        <v>9.4631624326191474E-2</v>
      </c>
      <c r="Z44" s="222">
        <f>Q44/Q42</f>
        <v>2.3483181796754137E-2</v>
      </c>
    </row>
    <row r="45" spans="1:26" ht="20.100000000000001" customHeight="1" thickBot="1">
      <c r="A45" s="34"/>
      <c r="B45" s="15"/>
      <c r="C45" s="99" t="s">
        <v>106</v>
      </c>
      <c r="D45" s="29">
        <f>D36</f>
        <v>23193.239999999998</v>
      </c>
      <c r="E45" s="30">
        <f t="shared" ref="E45:Q45" si="61">E36</f>
        <v>14758.66</v>
      </c>
      <c r="F45" s="30">
        <f t="shared" si="61"/>
        <v>16283.15</v>
      </c>
      <c r="G45" s="30">
        <f t="shared" si="61"/>
        <v>53163.54</v>
      </c>
      <c r="H45" s="30">
        <f t="shared" si="61"/>
        <v>29367.46</v>
      </c>
      <c r="I45" s="30">
        <f t="shared" si="61"/>
        <v>39535.96</v>
      </c>
      <c r="J45" s="30">
        <f t="shared" si="61"/>
        <v>25815.35</v>
      </c>
      <c r="K45" s="30">
        <f t="shared" si="61"/>
        <v>14087.729999999998</v>
      </c>
      <c r="L45" s="30">
        <f t="shared" si="61"/>
        <v>30187.279999999995</v>
      </c>
      <c r="M45" s="30">
        <f t="shared" ref="M45:P45" si="62">M36</f>
        <v>49955.099999999991</v>
      </c>
      <c r="N45" s="30">
        <f t="shared" si="62"/>
        <v>42381.009999999987</v>
      </c>
      <c r="O45" s="30"/>
      <c r="P45" s="30">
        <f t="shared" si="62"/>
        <v>141498.70000000004</v>
      </c>
      <c r="Q45" s="98">
        <f t="shared" si="61"/>
        <v>153438.81</v>
      </c>
      <c r="R45" s="31">
        <f t="shared" si="41"/>
        <v>8.4383178078667534E-2</v>
      </c>
      <c r="T45" s="229">
        <f>D45/D42</f>
        <v>0.26616750304345665</v>
      </c>
      <c r="U45" s="230">
        <f>I45/I42</f>
        <v>0.80290390914439347</v>
      </c>
      <c r="V45" s="230">
        <f>M45/M42</f>
        <v>0.57907469022666924</v>
      </c>
      <c r="W45" s="230">
        <f>N45/N42</f>
        <v>0.47355263728341462</v>
      </c>
      <c r="X45" s="230"/>
      <c r="Y45" s="230">
        <f t="shared" ref="Y45" si="63">P45/P42</f>
        <v>0.83117485324636098</v>
      </c>
      <c r="Z45" s="312">
        <f>Q45/Q42</f>
        <v>0.92025986027343398</v>
      </c>
    </row>
    <row r="47" spans="1:26" ht="15.75" thickBot="1"/>
    <row r="48" spans="1:26">
      <c r="A48" s="481" t="s">
        <v>71</v>
      </c>
      <c r="B48" s="462"/>
      <c r="C48" s="462"/>
      <c r="D48" s="530" t="s">
        <v>124</v>
      </c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1"/>
      <c r="P48" s="531"/>
      <c r="Q48" s="532"/>
      <c r="R48" s="492" t="s">
        <v>175</v>
      </c>
      <c r="T48" s="538" t="s">
        <v>116</v>
      </c>
      <c r="U48" s="531"/>
      <c r="V48" s="531"/>
      <c r="W48" s="531"/>
      <c r="X48" s="531"/>
      <c r="Y48" s="531"/>
      <c r="Z48" s="539"/>
    </row>
    <row r="49" spans="1:26" ht="15.75" customHeight="1">
      <c r="A49" s="490"/>
      <c r="B49" s="463"/>
      <c r="C49" s="463"/>
      <c r="D49" s="533" t="s">
        <v>67</v>
      </c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534"/>
      <c r="P49" s="534"/>
      <c r="Q49" s="535"/>
      <c r="R49" s="493"/>
      <c r="T49" s="540" t="s">
        <v>67</v>
      </c>
      <c r="U49" s="534"/>
      <c r="V49" s="534"/>
      <c r="W49" s="534"/>
      <c r="X49" s="534"/>
      <c r="Y49" s="534"/>
      <c r="Z49" s="541"/>
    </row>
    <row r="50" spans="1:26" ht="21.75" customHeight="1" thickBot="1">
      <c r="A50" s="490"/>
      <c r="B50" s="463"/>
      <c r="C50" s="463"/>
      <c r="D50" s="61">
        <v>2010</v>
      </c>
      <c r="E50" s="62">
        <v>2011</v>
      </c>
      <c r="F50" s="62">
        <v>2012</v>
      </c>
      <c r="G50" s="59">
        <v>2013</v>
      </c>
      <c r="H50" s="59">
        <v>2014</v>
      </c>
      <c r="I50" s="59">
        <v>2015</v>
      </c>
      <c r="J50" s="59">
        <v>2016</v>
      </c>
      <c r="K50" s="59">
        <v>2017</v>
      </c>
      <c r="L50" s="59">
        <v>2018</v>
      </c>
      <c r="M50" s="59">
        <v>2019</v>
      </c>
      <c r="N50" s="59">
        <v>2020</v>
      </c>
      <c r="O50" s="59">
        <v>2021</v>
      </c>
      <c r="P50" s="59">
        <v>2022</v>
      </c>
      <c r="Q50" s="60">
        <v>2023</v>
      </c>
      <c r="R50" s="494"/>
      <c r="T50" s="51">
        <v>2010</v>
      </c>
      <c r="U50" s="37">
        <v>2015</v>
      </c>
      <c r="V50" s="37">
        <v>2019</v>
      </c>
      <c r="W50" s="95">
        <v>2020</v>
      </c>
      <c r="X50" s="95">
        <v>2021</v>
      </c>
      <c r="Y50" s="95">
        <v>2022</v>
      </c>
      <c r="Z50" s="276">
        <v>2023</v>
      </c>
    </row>
    <row r="51" spans="1:26" ht="18.75" customHeight="1" thickBot="1">
      <c r="A51" s="42" t="s">
        <v>44</v>
      </c>
      <c r="B51" s="43"/>
      <c r="C51" s="43"/>
      <c r="D51" s="132">
        <v>13917.834000000001</v>
      </c>
      <c r="E51" s="138">
        <v>8519.4250000000011</v>
      </c>
      <c r="F51" s="138">
        <v>8680.0449999999983</v>
      </c>
      <c r="G51" s="138">
        <v>12079.396999999997</v>
      </c>
      <c r="H51" s="138">
        <v>10782.433999999997</v>
      </c>
      <c r="I51" s="138">
        <v>9570.7959999999985</v>
      </c>
      <c r="J51" s="138">
        <v>10605.029</v>
      </c>
      <c r="K51" s="138">
        <v>12684.702000000001</v>
      </c>
      <c r="L51" s="138">
        <v>16268.764000000003</v>
      </c>
      <c r="M51" s="138">
        <v>15849.73</v>
      </c>
      <c r="N51" s="138">
        <v>18585.596000000001</v>
      </c>
      <c r="O51" s="138">
        <v>19119.308000000008</v>
      </c>
      <c r="P51" s="138">
        <v>29620.392999999996</v>
      </c>
      <c r="Q51" s="163">
        <v>26929.029000000002</v>
      </c>
      <c r="R51" s="28">
        <f t="shared" ref="R51:R58" si="64">(Q51-P51)/P51</f>
        <v>-9.0861859935484124E-2</v>
      </c>
      <c r="T51" s="296">
        <f>D51/$D$71</f>
        <v>0.99462518662844202</v>
      </c>
      <c r="U51" s="214">
        <f t="shared" ref="U51:U70" si="65">I51/$I$71</f>
        <v>0.98006928114159464</v>
      </c>
      <c r="V51" s="214">
        <f>M51/$M$71</f>
        <v>0.96926876446092591</v>
      </c>
      <c r="W51" s="214">
        <f>N51/$N$71</f>
        <v>0.95580481738979284</v>
      </c>
      <c r="X51" s="214"/>
      <c r="Y51" s="214">
        <f t="shared" ref="Y51:Y70" si="66">P51/$P$71</f>
        <v>1.4505426607898098</v>
      </c>
      <c r="Z51" s="297">
        <f t="shared" ref="Z51:Z70" si="67">Q51/$Q$71</f>
        <v>0.88355395472569309</v>
      </c>
    </row>
    <row r="52" spans="1:26" ht="20.100000000000001" customHeight="1">
      <c r="A52" s="69"/>
      <c r="B52" s="68" t="s">
        <v>97</v>
      </c>
      <c r="C52" s="68"/>
      <c r="D52" s="72">
        <v>11047.416000000001</v>
      </c>
      <c r="E52" s="77">
        <v>6907.2200000000012</v>
      </c>
      <c r="F52" s="77">
        <v>6468.4849999999988</v>
      </c>
      <c r="G52" s="77">
        <v>6713.003999999999</v>
      </c>
      <c r="H52" s="77">
        <v>8173.4089999999978</v>
      </c>
      <c r="I52" s="77">
        <v>6131.5729999999976</v>
      </c>
      <c r="J52" s="77">
        <v>7707.9720000000007</v>
      </c>
      <c r="K52" s="77">
        <v>10096.647000000001</v>
      </c>
      <c r="L52" s="77">
        <v>11245.575000000003</v>
      </c>
      <c r="M52" s="77">
        <v>11375.924000000001</v>
      </c>
      <c r="N52" s="77">
        <v>13401.477000000001</v>
      </c>
      <c r="O52" s="77">
        <v>15181.747000000007</v>
      </c>
      <c r="P52" s="77">
        <v>19850.718999999997</v>
      </c>
      <c r="Q52" s="73">
        <v>17280.22</v>
      </c>
      <c r="R52" s="81">
        <f t="shared" si="64"/>
        <v>-0.12949148088792131</v>
      </c>
      <c r="T52" s="298">
        <f t="shared" ref="T52:T70" si="68">D52/$D$71</f>
        <v>0.78949340829629355</v>
      </c>
      <c r="U52" s="299">
        <f t="shared" si="65"/>
        <v>0.6278857414134843</v>
      </c>
      <c r="V52" s="299">
        <f t="shared" ref="V52:V70" si="69">M52/$M$71</f>
        <v>0.69567921977733349</v>
      </c>
      <c r="W52" s="299">
        <f t="shared" ref="W52:W70" si="70">N52/$N$71</f>
        <v>0.68920018904631897</v>
      </c>
      <c r="X52" s="299"/>
      <c r="Y52" s="299">
        <f t="shared" si="66"/>
        <v>0.97211116533297959</v>
      </c>
      <c r="Z52" s="300">
        <f t="shared" si="67"/>
        <v>0.56697204787926125</v>
      </c>
    </row>
    <row r="53" spans="1:26" ht="20.100000000000001" customHeight="1">
      <c r="A53" s="16"/>
      <c r="C53" t="s">
        <v>46</v>
      </c>
      <c r="D53" s="25">
        <v>5063.639000000001</v>
      </c>
      <c r="E53" s="26">
        <v>3433.7560000000003</v>
      </c>
      <c r="F53" s="26">
        <v>2623.0569999999998</v>
      </c>
      <c r="G53" s="26">
        <v>2215.8139999999999</v>
      </c>
      <c r="H53" s="26">
        <v>1695.7940000000001</v>
      </c>
      <c r="I53" s="26">
        <v>1449.9309999999994</v>
      </c>
      <c r="J53" s="26">
        <v>1598.9310000000005</v>
      </c>
      <c r="K53" s="26">
        <v>1864.1720000000007</v>
      </c>
      <c r="L53" s="26">
        <v>1929.4929999999999</v>
      </c>
      <c r="M53" s="26">
        <v>1934.7160000000006</v>
      </c>
      <c r="N53" s="26">
        <v>2674.1509999999998</v>
      </c>
      <c r="O53" s="26">
        <v>4834.2790000000023</v>
      </c>
      <c r="P53" s="26">
        <v>5974.8469999999998</v>
      </c>
      <c r="Q53" s="66">
        <v>4320.8410000000003</v>
      </c>
      <c r="R53" s="211">
        <f t="shared" si="64"/>
        <v>-0.27682817652067065</v>
      </c>
      <c r="T53" s="223">
        <f t="shared" si="68"/>
        <v>0.3618682968480626</v>
      </c>
      <c r="U53" s="217">
        <f t="shared" si="65"/>
        <v>0.14847592957523209</v>
      </c>
      <c r="V53" s="217">
        <f t="shared" si="69"/>
        <v>0.11831493576879766</v>
      </c>
      <c r="W53" s="217">
        <f t="shared" si="70"/>
        <v>0.13752404863571399</v>
      </c>
      <c r="X53" s="217"/>
      <c r="Y53" s="217">
        <f t="shared" si="66"/>
        <v>0.29259471557963507</v>
      </c>
      <c r="Z53" s="228">
        <f t="shared" si="67"/>
        <v>0.14176880099504957</v>
      </c>
    </row>
    <row r="54" spans="1:26" ht="20.100000000000001" customHeight="1">
      <c r="A54" s="16"/>
      <c r="C54" t="s">
        <v>47</v>
      </c>
      <c r="D54" s="25">
        <v>5983.7769999999991</v>
      </c>
      <c r="E54" s="26">
        <v>3473.4640000000004</v>
      </c>
      <c r="F54" s="26">
        <v>3845.4279999999994</v>
      </c>
      <c r="G54" s="26">
        <v>4497.1899999999987</v>
      </c>
      <c r="H54" s="26">
        <v>6477.614999999998</v>
      </c>
      <c r="I54" s="26">
        <v>4681.641999999998</v>
      </c>
      <c r="J54" s="26">
        <v>6109.0410000000002</v>
      </c>
      <c r="K54" s="26">
        <v>8232.4750000000004</v>
      </c>
      <c r="L54" s="26">
        <v>9316.0820000000022</v>
      </c>
      <c r="M54" s="26">
        <v>9441.2080000000005</v>
      </c>
      <c r="N54" s="26">
        <v>10727.326000000001</v>
      </c>
      <c r="O54" s="26">
        <v>10347.468000000004</v>
      </c>
      <c r="P54" s="26">
        <v>13875.871999999996</v>
      </c>
      <c r="Q54" s="66">
        <v>12959.379000000001</v>
      </c>
      <c r="R54" s="211">
        <f t="shared" si="64"/>
        <v>-6.6049398553114008E-2</v>
      </c>
      <c r="T54" s="223">
        <f t="shared" si="68"/>
        <v>0.42762511144823095</v>
      </c>
      <c r="U54" s="217">
        <f t="shared" si="65"/>
        <v>0.47940981183825215</v>
      </c>
      <c r="V54" s="217">
        <f t="shared" si="69"/>
        <v>0.57736428400853579</v>
      </c>
      <c r="W54" s="217">
        <f t="shared" si="70"/>
        <v>0.55167614041060486</v>
      </c>
      <c r="X54" s="217"/>
      <c r="Y54" s="217">
        <f t="shared" si="66"/>
        <v>0.67951644975334446</v>
      </c>
      <c r="Z54" s="228">
        <f t="shared" si="67"/>
        <v>0.42520324688421174</v>
      </c>
    </row>
    <row r="55" spans="1:26" ht="20.100000000000001" customHeight="1">
      <c r="A55" s="264"/>
      <c r="B55" s="536" t="s">
        <v>105</v>
      </c>
      <c r="C55" s="537"/>
      <c r="D55" s="133"/>
      <c r="E55" s="78"/>
      <c r="F55" s="78"/>
      <c r="G55" s="78"/>
      <c r="H55" s="78"/>
      <c r="I55" s="78"/>
      <c r="J55" s="78"/>
      <c r="K55" s="78">
        <v>1517.491</v>
      </c>
      <c r="L55" s="78">
        <v>2725.5640000000003</v>
      </c>
      <c r="M55" s="78">
        <v>1742.338</v>
      </c>
      <c r="N55" s="78">
        <v>2790.95</v>
      </c>
      <c r="O55" s="78">
        <v>2019.9929999999999</v>
      </c>
      <c r="P55" s="78">
        <v>3341.8359999999993</v>
      </c>
      <c r="Q55" s="74">
        <v>2375.6369999999997</v>
      </c>
      <c r="R55" s="83">
        <f t="shared" si="64"/>
        <v>-0.28912220707419506</v>
      </c>
      <c r="T55" s="226">
        <f t="shared" si="68"/>
        <v>0</v>
      </c>
      <c r="U55" s="220">
        <f t="shared" si="65"/>
        <v>0</v>
      </c>
      <c r="V55" s="220">
        <f t="shared" si="69"/>
        <v>0.10655031981827581</v>
      </c>
      <c r="W55" s="220">
        <f t="shared" si="70"/>
        <v>0.14353069199901053</v>
      </c>
      <c r="X55" s="220"/>
      <c r="Y55" s="220">
        <f t="shared" si="66"/>
        <v>0.16365332098609139</v>
      </c>
      <c r="Z55" s="301">
        <f t="shared" si="67"/>
        <v>7.794575386816513E-2</v>
      </c>
    </row>
    <row r="56" spans="1:26" ht="20.100000000000001" customHeight="1">
      <c r="A56" s="16"/>
      <c r="C56" t="s">
        <v>46</v>
      </c>
      <c r="D56" s="25"/>
      <c r="E56" s="26"/>
      <c r="F56" s="26"/>
      <c r="G56" s="26"/>
      <c r="H56" s="26"/>
      <c r="I56" s="26"/>
      <c r="J56" s="26"/>
      <c r="K56" s="26">
        <v>1471.6489999999999</v>
      </c>
      <c r="L56" s="26">
        <v>2673.0280000000002</v>
      </c>
      <c r="M56" s="26">
        <v>1477.883</v>
      </c>
      <c r="N56" s="26">
        <v>932.27</v>
      </c>
      <c r="O56" s="26">
        <v>965.69299999999998</v>
      </c>
      <c r="P56" s="26">
        <v>1755.9359999999999</v>
      </c>
      <c r="Q56" s="66">
        <v>1809.001</v>
      </c>
      <c r="R56" s="211">
        <f t="shared" si="64"/>
        <v>3.0220349716618404E-2</v>
      </c>
      <c r="T56" s="223">
        <f t="shared" si="68"/>
        <v>0</v>
      </c>
      <c r="U56" s="217">
        <f t="shared" si="65"/>
        <v>0</v>
      </c>
      <c r="V56" s="217">
        <f t="shared" si="69"/>
        <v>9.0377932584833093E-2</v>
      </c>
      <c r="W56" s="217">
        <f t="shared" si="70"/>
        <v>4.7944018427387644E-2</v>
      </c>
      <c r="X56" s="217"/>
      <c r="Y56" s="217">
        <f t="shared" si="66"/>
        <v>8.5990083845836063E-2</v>
      </c>
      <c r="Z56" s="228">
        <f t="shared" si="67"/>
        <v>5.9354163406810302E-2</v>
      </c>
    </row>
    <row r="57" spans="1:26" ht="20.100000000000001" customHeight="1">
      <c r="A57" s="16"/>
      <c r="C57" t="s">
        <v>47</v>
      </c>
      <c r="D57" s="25"/>
      <c r="E57" s="26"/>
      <c r="F57" s="26"/>
      <c r="G57" s="26"/>
      <c r="H57" s="26"/>
      <c r="I57" s="26"/>
      <c r="J57" s="26"/>
      <c r="K57" s="26">
        <v>45.841999999999999</v>
      </c>
      <c r="L57" s="26">
        <v>52.535999999999994</v>
      </c>
      <c r="M57" s="26">
        <v>264.45499999999998</v>
      </c>
      <c r="N57" s="26">
        <v>1858.6799999999998</v>
      </c>
      <c r="O57" s="26">
        <v>1054.3</v>
      </c>
      <c r="P57" s="26">
        <v>1585.8999999999996</v>
      </c>
      <c r="Q57" s="66">
        <v>566.63599999999985</v>
      </c>
      <c r="R57" s="211">
        <f t="shared" si="64"/>
        <v>-0.64270382747966459</v>
      </c>
      <c r="T57" s="223">
        <f t="shared" si="68"/>
        <v>0</v>
      </c>
      <c r="U57" s="217">
        <f t="shared" si="65"/>
        <v>0</v>
      </c>
      <c r="V57" s="217">
        <f t="shared" si="69"/>
        <v>1.6172387233442723E-2</v>
      </c>
      <c r="W57" s="217">
        <f t="shared" si="70"/>
        <v>9.5586673571622885E-2</v>
      </c>
      <c r="X57" s="217"/>
      <c r="Y57" s="217">
        <f t="shared" si="66"/>
        <v>7.7663237140255331E-2</v>
      </c>
      <c r="Z57" s="228">
        <f t="shared" si="67"/>
        <v>1.8591590461354831E-2</v>
      </c>
    </row>
    <row r="58" spans="1:26" ht="20.100000000000001" customHeight="1">
      <c r="A58" s="70"/>
      <c r="B58" s="71" t="s">
        <v>106</v>
      </c>
      <c r="C58" s="71"/>
      <c r="D58" s="133">
        <v>2870.4180000000006</v>
      </c>
      <c r="E58" s="78">
        <v>1612.2049999999999</v>
      </c>
      <c r="F58" s="78">
        <v>2211.56</v>
      </c>
      <c r="G58" s="78">
        <v>5366.393</v>
      </c>
      <c r="H58" s="78">
        <v>2609.0250000000001</v>
      </c>
      <c r="I58" s="78">
        <v>3439.223</v>
      </c>
      <c r="J58" s="78">
        <v>2897.0569999999998</v>
      </c>
      <c r="K58" s="78">
        <v>1070.5640000000001</v>
      </c>
      <c r="L58" s="78">
        <v>2297.625</v>
      </c>
      <c r="M58" s="78">
        <v>2731.4679999999998</v>
      </c>
      <c r="N58" s="78">
        <v>2393.1690000000003</v>
      </c>
      <c r="O58" s="78">
        <v>1917.568</v>
      </c>
      <c r="P58" s="78">
        <v>6427.8379999999997</v>
      </c>
      <c r="Q58" s="74">
        <v>7273.1720000000005</v>
      </c>
      <c r="R58" s="83">
        <f t="shared" si="64"/>
        <v>0.13151140398995756</v>
      </c>
      <c r="T58" s="226">
        <f t="shared" si="68"/>
        <v>0.20513177833214849</v>
      </c>
      <c r="U58" s="220">
        <f t="shared" si="65"/>
        <v>0.35218353972811028</v>
      </c>
      <c r="V58" s="220">
        <f t="shared" si="69"/>
        <v>0.16703922486531672</v>
      </c>
      <c r="W58" s="220">
        <f t="shared" si="70"/>
        <v>0.12307393634446338</v>
      </c>
      <c r="X58" s="220"/>
      <c r="Y58" s="220">
        <f t="shared" si="66"/>
        <v>0.3147781744707388</v>
      </c>
      <c r="Z58" s="301">
        <f t="shared" si="67"/>
        <v>0.23863615297826662</v>
      </c>
    </row>
    <row r="59" spans="1:26" ht="20.100000000000001" customHeight="1">
      <c r="A59" s="16"/>
      <c r="C59" t="s">
        <v>46</v>
      </c>
      <c r="D59" s="25">
        <v>2086.5440000000003</v>
      </c>
      <c r="E59" s="26">
        <v>929.68600000000004</v>
      </c>
      <c r="F59" s="26">
        <v>1397.2049999999999</v>
      </c>
      <c r="G59" s="26">
        <v>1903.453</v>
      </c>
      <c r="H59" s="26">
        <v>1232.931</v>
      </c>
      <c r="I59" s="26">
        <v>1764.992</v>
      </c>
      <c r="J59" s="26">
        <v>1417.6490000000001</v>
      </c>
      <c r="K59" s="26">
        <v>177.58700000000002</v>
      </c>
      <c r="L59" s="26">
        <v>238.54299999999998</v>
      </c>
      <c r="M59" s="26">
        <v>28.853999999999999</v>
      </c>
      <c r="N59" s="26">
        <v>1.637</v>
      </c>
      <c r="O59" s="26">
        <v>26.704000000000001</v>
      </c>
      <c r="P59" s="26">
        <v>12.688000000000001</v>
      </c>
      <c r="Q59" s="66">
        <v>19.503999999999998</v>
      </c>
      <c r="R59" s="211">
        <f t="shared" ref="R59:R68" si="71">(Q59-P59)/P59</f>
        <v>0.53720050441361888</v>
      </c>
      <c r="T59" s="223">
        <f t="shared" si="68"/>
        <v>0.14911294497466029</v>
      </c>
      <c r="U59" s="217">
        <f t="shared" si="65"/>
        <v>0.18073882680820547</v>
      </c>
      <c r="V59" s="217">
        <f t="shared" si="69"/>
        <v>1.7645272777363121E-3</v>
      </c>
      <c r="W59" s="217">
        <f t="shared" si="70"/>
        <v>8.4186295993256865E-5</v>
      </c>
      <c r="X59" s="217"/>
      <c r="Y59" s="217">
        <f t="shared" si="66"/>
        <v>6.2134507398673301E-4</v>
      </c>
      <c r="Z59" s="228">
        <f t="shared" si="67"/>
        <v>6.3993530301333611E-4</v>
      </c>
    </row>
    <row r="60" spans="1:26" ht="20.100000000000001" customHeight="1" thickBot="1">
      <c r="A60" s="16"/>
      <c r="C60" t="s">
        <v>47</v>
      </c>
      <c r="D60" s="25">
        <v>783.87400000000002</v>
      </c>
      <c r="E60" s="26">
        <v>682.51900000000001</v>
      </c>
      <c r="F60" s="26">
        <v>814.35500000000002</v>
      </c>
      <c r="G60" s="26">
        <v>3462.9399999999996</v>
      </c>
      <c r="H60" s="26">
        <v>1376.0940000000001</v>
      </c>
      <c r="I60" s="26">
        <v>1674.231</v>
      </c>
      <c r="J60" s="26">
        <v>1479.4079999999999</v>
      </c>
      <c r="K60" s="26">
        <v>892.97699999999998</v>
      </c>
      <c r="L60" s="26">
        <v>2059.0819999999999</v>
      </c>
      <c r="M60" s="26">
        <v>2702.614</v>
      </c>
      <c r="N60" s="26">
        <v>2391.5320000000002</v>
      </c>
      <c r="O60" s="26">
        <v>1890.864</v>
      </c>
      <c r="P60" s="26">
        <v>6415.15</v>
      </c>
      <c r="Q60" s="66">
        <v>7253.6680000000006</v>
      </c>
      <c r="R60" s="211">
        <f t="shared" si="71"/>
        <v>0.13070902473052087</v>
      </c>
      <c r="T60" s="223">
        <f t="shared" si="68"/>
        <v>5.6018833357488196E-2</v>
      </c>
      <c r="U60" s="217">
        <f t="shared" si="65"/>
        <v>0.17144471291990482</v>
      </c>
      <c r="V60" s="217">
        <f t="shared" si="69"/>
        <v>0.16527469758758043</v>
      </c>
      <c r="W60" s="217">
        <f t="shared" si="70"/>
        <v>0.12298975004847013</v>
      </c>
      <c r="X60" s="217"/>
      <c r="Y60" s="217">
        <f t="shared" si="66"/>
        <v>0.31415682939675205</v>
      </c>
      <c r="Z60" s="228">
        <f t="shared" si="67"/>
        <v>0.23799621767525331</v>
      </c>
    </row>
    <row r="61" spans="1:26" ht="20.100000000000001" customHeight="1" thickBot="1">
      <c r="A61" s="42" t="s">
        <v>49</v>
      </c>
      <c r="B61" s="43"/>
      <c r="C61" s="43"/>
      <c r="D61" s="132">
        <v>75.210000000000008</v>
      </c>
      <c r="E61" s="138">
        <v>46.592999999999996</v>
      </c>
      <c r="F61" s="138">
        <v>106.33599999999997</v>
      </c>
      <c r="G61" s="138">
        <v>20.831</v>
      </c>
      <c r="H61" s="138">
        <v>105.01300000000001</v>
      </c>
      <c r="I61" s="138">
        <v>194.63200000000001</v>
      </c>
      <c r="J61" s="138">
        <v>240.447</v>
      </c>
      <c r="K61" s="138">
        <v>240.81299999999999</v>
      </c>
      <c r="L61" s="138">
        <v>282.13400000000001</v>
      </c>
      <c r="M61" s="138">
        <v>502.52500000000003</v>
      </c>
      <c r="N61" s="138">
        <v>859.37400000000002</v>
      </c>
      <c r="O61" s="138">
        <v>1300.9069999999999</v>
      </c>
      <c r="P61" s="138">
        <v>857.68799999999999</v>
      </c>
      <c r="Q61" s="163">
        <v>880.81400000000008</v>
      </c>
      <c r="R61" s="28">
        <f t="shared" si="71"/>
        <v>2.6963184747833817E-2</v>
      </c>
      <c r="T61" s="296">
        <f t="shared" si="68"/>
        <v>5.3748133715580404E-3</v>
      </c>
      <c r="U61" s="214">
        <f t="shared" si="65"/>
        <v>1.9930718858405392E-2</v>
      </c>
      <c r="V61" s="214">
        <f t="shared" si="69"/>
        <v>3.0731235539073969E-2</v>
      </c>
      <c r="W61" s="214">
        <f t="shared" si="70"/>
        <v>4.4195182610207162E-2</v>
      </c>
      <c r="X61" s="214"/>
      <c r="Y61" s="214">
        <f t="shared" si="66"/>
        <v>4.2001908403021204E-2</v>
      </c>
      <c r="Z61" s="297">
        <f t="shared" si="67"/>
        <v>2.8899916631890316E-2</v>
      </c>
    </row>
    <row r="62" spans="1:26" ht="20.100000000000001" customHeight="1">
      <c r="A62" s="69"/>
      <c r="B62" s="68" t="s">
        <v>97</v>
      </c>
      <c r="C62" s="68"/>
      <c r="D62" s="72">
        <v>59.428000000000004</v>
      </c>
      <c r="E62" s="77">
        <v>46.592999999999996</v>
      </c>
      <c r="F62" s="77">
        <v>105.19099999999997</v>
      </c>
      <c r="G62" s="77">
        <v>19.812999999999999</v>
      </c>
      <c r="H62" s="77">
        <v>103.76600000000001</v>
      </c>
      <c r="I62" s="77">
        <v>142.36699999999999</v>
      </c>
      <c r="J62" s="77">
        <v>235.38400000000001</v>
      </c>
      <c r="K62" s="77">
        <v>240.81299999999999</v>
      </c>
      <c r="L62" s="77">
        <v>251.93900000000002</v>
      </c>
      <c r="M62" s="77">
        <v>485.85700000000003</v>
      </c>
      <c r="N62" s="77">
        <v>809.43299999999999</v>
      </c>
      <c r="O62" s="77">
        <v>1288.5029999999999</v>
      </c>
      <c r="P62" s="77">
        <v>832.51600000000008</v>
      </c>
      <c r="Q62" s="73">
        <v>869.76700000000005</v>
      </c>
      <c r="R62" s="81">
        <f t="shared" si="71"/>
        <v>4.4745085980329474E-2</v>
      </c>
      <c r="T62" s="298">
        <f t="shared" si="68"/>
        <v>4.246967278885138E-3</v>
      </c>
      <c r="U62" s="299">
        <f t="shared" si="65"/>
        <v>1.4578674892692878E-2</v>
      </c>
      <c r="V62" s="299">
        <f t="shared" si="69"/>
        <v>2.9711926581379753E-2</v>
      </c>
      <c r="W62" s="299">
        <f t="shared" si="70"/>
        <v>4.1626857742645011E-2</v>
      </c>
      <c r="X62" s="299"/>
      <c r="Y62" s="299">
        <f t="shared" si="66"/>
        <v>4.0769208355543748E-2</v>
      </c>
      <c r="Z62" s="300">
        <f t="shared" si="67"/>
        <v>2.8537459428630046E-2</v>
      </c>
    </row>
    <row r="63" spans="1:26" ht="20.100000000000001" customHeight="1">
      <c r="A63" s="16"/>
      <c r="C63" t="s">
        <v>46</v>
      </c>
      <c r="D63" s="25">
        <v>19.57</v>
      </c>
      <c r="E63" s="26">
        <v>19.355</v>
      </c>
      <c r="F63" s="26">
        <v>26.907000000000004</v>
      </c>
      <c r="G63" s="26">
        <v>4.1420000000000003</v>
      </c>
      <c r="H63" s="26">
        <v>3.8959999999999999</v>
      </c>
      <c r="I63" s="26">
        <v>33.673000000000002</v>
      </c>
      <c r="J63" s="26">
        <v>28.902000000000001</v>
      </c>
      <c r="K63" s="26">
        <v>8.4030000000000005</v>
      </c>
      <c r="L63" s="26">
        <v>77.335000000000008</v>
      </c>
      <c r="M63" s="26">
        <v>34.719000000000001</v>
      </c>
      <c r="N63" s="26">
        <v>142.81299999999999</v>
      </c>
      <c r="O63" s="26">
        <v>95.838000000000022</v>
      </c>
      <c r="P63" s="26">
        <v>111.505</v>
      </c>
      <c r="Q63" s="66">
        <v>122.012</v>
      </c>
      <c r="R63" s="27">
        <f t="shared" si="71"/>
        <v>9.4228958342675265E-2</v>
      </c>
      <c r="T63" s="223">
        <f t="shared" si="68"/>
        <v>1.3985520234196362E-3</v>
      </c>
      <c r="U63" s="217">
        <f t="shared" si="65"/>
        <v>3.4481847595415182E-3</v>
      </c>
      <c r="V63" s="217">
        <f t="shared" si="69"/>
        <v>2.1231934066585924E-3</v>
      </c>
      <c r="W63" s="217">
        <f t="shared" si="70"/>
        <v>7.3444700608949242E-3</v>
      </c>
      <c r="X63" s="217"/>
      <c r="Y63" s="217">
        <f t="shared" si="66"/>
        <v>5.4605203716023539E-3</v>
      </c>
      <c r="Z63" s="228">
        <f t="shared" si="67"/>
        <v>4.0032704158769056E-3</v>
      </c>
    </row>
    <row r="64" spans="1:26" ht="20.100000000000001" customHeight="1">
      <c r="A64" s="16"/>
      <c r="C64" t="s">
        <v>47</v>
      </c>
      <c r="D64" s="25">
        <v>39.858000000000004</v>
      </c>
      <c r="E64" s="26">
        <v>27.237999999999996</v>
      </c>
      <c r="F64" s="26">
        <v>78.283999999999978</v>
      </c>
      <c r="G64" s="26">
        <v>15.670999999999999</v>
      </c>
      <c r="H64" s="26">
        <v>99.87</v>
      </c>
      <c r="I64" s="26">
        <v>108.69399999999999</v>
      </c>
      <c r="J64" s="26">
        <v>206.482</v>
      </c>
      <c r="K64" s="26">
        <v>232.41</v>
      </c>
      <c r="L64" s="26">
        <v>174.60400000000001</v>
      </c>
      <c r="M64" s="26">
        <v>451.13800000000003</v>
      </c>
      <c r="N64" s="26">
        <v>666.62</v>
      </c>
      <c r="O64" s="26">
        <v>1192.665</v>
      </c>
      <c r="P64" s="26">
        <v>721.01100000000008</v>
      </c>
      <c r="Q64" s="66">
        <v>747.75500000000011</v>
      </c>
      <c r="R64" s="27">
        <f t="shared" si="71"/>
        <v>3.7092360588118663E-2</v>
      </c>
      <c r="T64" s="223">
        <f t="shared" si="68"/>
        <v>2.8484152554655016E-3</v>
      </c>
      <c r="U64" s="217">
        <f t="shared" si="65"/>
        <v>1.113049013315136E-2</v>
      </c>
      <c r="V64" s="217">
        <f t="shared" si="69"/>
        <v>2.7588733174721162E-2</v>
      </c>
      <c r="W64" s="217">
        <f t="shared" si="70"/>
        <v>3.4282387681750084E-2</v>
      </c>
      <c r="X64" s="217"/>
      <c r="Y64" s="217">
        <f t="shared" si="66"/>
        <v>3.5308687983941392E-2</v>
      </c>
      <c r="Z64" s="228">
        <f t="shared" si="67"/>
        <v>2.453418901275314E-2</v>
      </c>
    </row>
    <row r="65" spans="1:26" ht="20.100000000000001" customHeight="1">
      <c r="A65" s="70"/>
      <c r="B65" s="536" t="s">
        <v>105</v>
      </c>
      <c r="C65" s="537"/>
      <c r="D65" s="133"/>
      <c r="E65" s="78"/>
      <c r="F65" s="78"/>
      <c r="G65" s="78"/>
      <c r="H65" s="78"/>
      <c r="I65" s="78"/>
      <c r="J65" s="78"/>
      <c r="K65" s="78"/>
      <c r="L65" s="143">
        <v>1.395</v>
      </c>
      <c r="M65" s="143">
        <v>0.433</v>
      </c>
      <c r="N65" s="143">
        <v>21.812000000000001</v>
      </c>
      <c r="O65" s="143">
        <v>11.818999999999999</v>
      </c>
      <c r="P65" s="143">
        <v>19.945999999999998</v>
      </c>
      <c r="Q65" s="164">
        <v>10.048</v>
      </c>
      <c r="R65" s="83">
        <f t="shared" si="71"/>
        <v>-0.49623984758848888</v>
      </c>
      <c r="T65" s="226">
        <f t="shared" si="68"/>
        <v>0</v>
      </c>
      <c r="U65" s="220">
        <f t="shared" si="65"/>
        <v>0</v>
      </c>
      <c r="V65" s="220">
        <f t="shared" si="69"/>
        <v>2.647952835862699E-5</v>
      </c>
      <c r="W65" s="220">
        <f t="shared" si="70"/>
        <v>1.1217296812491867E-3</v>
      </c>
      <c r="X65" s="220"/>
      <c r="Y65" s="220">
        <f t="shared" si="66"/>
        <v>9.7677717888866459E-4</v>
      </c>
      <c r="Z65" s="244">
        <f t="shared" si="67"/>
        <v>3.2967954905034874E-4</v>
      </c>
    </row>
    <row r="66" spans="1:26" ht="20.100000000000001" customHeight="1">
      <c r="A66" s="16"/>
      <c r="C66" t="s">
        <v>46</v>
      </c>
      <c r="D66" s="25"/>
      <c r="E66" s="26"/>
      <c r="F66" s="26"/>
      <c r="G66" s="26"/>
      <c r="H66" s="26"/>
      <c r="I66" s="26"/>
      <c r="J66" s="26"/>
      <c r="K66" s="26"/>
      <c r="L66" s="142"/>
      <c r="M66" s="142"/>
      <c r="N66" s="142"/>
      <c r="O66" s="142"/>
      <c r="P66" s="142">
        <v>8.7469999999999999</v>
      </c>
      <c r="Q66" s="66">
        <v>1.9750000000000001</v>
      </c>
      <c r="R66" s="27"/>
      <c r="T66" s="223">
        <f t="shared" si="68"/>
        <v>0</v>
      </c>
      <c r="U66" s="217">
        <f t="shared" si="65"/>
        <v>0</v>
      </c>
      <c r="V66" s="217">
        <f t="shared" si="69"/>
        <v>0</v>
      </c>
      <c r="W66" s="217">
        <f t="shared" si="70"/>
        <v>0</v>
      </c>
      <c r="X66" s="217"/>
      <c r="Y66" s="217">
        <f t="shared" si="66"/>
        <v>4.2835004430658523E-4</v>
      </c>
      <c r="Z66" s="228">
        <f t="shared" si="67"/>
        <v>6.4800667732328702E-5</v>
      </c>
    </row>
    <row r="67" spans="1:26" ht="20.100000000000001" customHeight="1">
      <c r="A67" s="16"/>
      <c r="C67" t="s">
        <v>47</v>
      </c>
      <c r="D67" s="25"/>
      <c r="E67" s="26"/>
      <c r="F67" s="26"/>
      <c r="G67" s="26"/>
      <c r="H67" s="26"/>
      <c r="I67" s="26"/>
      <c r="J67" s="26"/>
      <c r="K67" s="26"/>
      <c r="L67" s="142">
        <v>1.395</v>
      </c>
      <c r="M67" s="142">
        <v>0.433</v>
      </c>
      <c r="N67" s="142">
        <v>21.812000000000001</v>
      </c>
      <c r="O67" s="142">
        <v>11.818999999999999</v>
      </c>
      <c r="P67" s="142">
        <v>11.199</v>
      </c>
      <c r="Q67" s="66">
        <v>8.0730000000000004</v>
      </c>
      <c r="R67" s="27">
        <f t="shared" si="71"/>
        <v>-0.2791320653629788</v>
      </c>
      <c r="T67" s="223">
        <f t="shared" si="68"/>
        <v>0</v>
      </c>
      <c r="U67" s="217">
        <f t="shared" si="65"/>
        <v>0</v>
      </c>
      <c r="V67" s="217">
        <f t="shared" si="69"/>
        <v>2.647952835862699E-5</v>
      </c>
      <c r="W67" s="217">
        <f t="shared" si="70"/>
        <v>1.1217296812491867E-3</v>
      </c>
      <c r="X67" s="217"/>
      <c r="Y67" s="217">
        <f t="shared" si="66"/>
        <v>5.4842713458207941E-4</v>
      </c>
      <c r="Z67" s="228">
        <f t="shared" si="67"/>
        <v>2.6487888131802005E-4</v>
      </c>
    </row>
    <row r="68" spans="1:26" ht="20.100000000000001" customHeight="1">
      <c r="A68" s="70"/>
      <c r="B68" s="71" t="s">
        <v>106</v>
      </c>
      <c r="C68" s="71"/>
      <c r="D68" s="133">
        <v>15.782</v>
      </c>
      <c r="E68" s="78"/>
      <c r="F68" s="78">
        <v>1.145</v>
      </c>
      <c r="G68" s="78">
        <v>1.018</v>
      </c>
      <c r="H68" s="143">
        <v>1.2470000000000001</v>
      </c>
      <c r="I68" s="78">
        <v>52.265000000000001</v>
      </c>
      <c r="J68" s="143">
        <v>5.0629999999999997</v>
      </c>
      <c r="K68" s="78"/>
      <c r="L68" s="78">
        <v>28.8</v>
      </c>
      <c r="M68" s="78">
        <v>16.234999999999999</v>
      </c>
      <c r="N68" s="78">
        <v>28.129000000000001</v>
      </c>
      <c r="O68" s="78">
        <v>0.58499999999999996</v>
      </c>
      <c r="P68" s="78">
        <v>5.226</v>
      </c>
      <c r="Q68" s="74">
        <v>0.99900000000000011</v>
      </c>
      <c r="R68" s="83">
        <f t="shared" si="71"/>
        <v>-0.80884041331802536</v>
      </c>
      <c r="T68" s="226">
        <f t="shared" si="68"/>
        <v>1.1278460926729024E-3</v>
      </c>
      <c r="U68" s="220">
        <f t="shared" si="65"/>
        <v>5.3520439657125125E-3</v>
      </c>
      <c r="V68" s="220">
        <f t="shared" si="69"/>
        <v>9.9282942933558702E-4</v>
      </c>
      <c r="W68" s="220">
        <f t="shared" si="70"/>
        <v>1.4465951863129641E-3</v>
      </c>
      <c r="X68" s="220"/>
      <c r="Y68" s="220">
        <f t="shared" si="66"/>
        <v>2.5592286858879784E-4</v>
      </c>
      <c r="Z68" s="301">
        <f t="shared" si="67"/>
        <v>3.2777654209922212E-5</v>
      </c>
    </row>
    <row r="69" spans="1:26" ht="20.100000000000001" customHeight="1">
      <c r="A69" s="16"/>
      <c r="C69" t="s">
        <v>46</v>
      </c>
      <c r="D69" s="25"/>
      <c r="E69" s="26"/>
      <c r="F69" s="26"/>
      <c r="G69" s="26"/>
      <c r="H69" s="142"/>
      <c r="I69" s="26">
        <v>2.7229999999999999</v>
      </c>
      <c r="J69" s="142"/>
      <c r="K69" s="26"/>
      <c r="L69" s="26"/>
      <c r="M69" s="26"/>
      <c r="N69" s="26"/>
      <c r="O69" s="26"/>
      <c r="P69" s="26"/>
      <c r="Q69" s="66">
        <v>0.67300000000000004</v>
      </c>
      <c r="R69" s="211"/>
      <c r="T69" s="223">
        <f t="shared" si="68"/>
        <v>0</v>
      </c>
      <c r="U69" s="217">
        <f t="shared" si="65"/>
        <v>2.788408250001946E-4</v>
      </c>
      <c r="V69" s="217">
        <f t="shared" si="69"/>
        <v>0</v>
      </c>
      <c r="W69" s="217">
        <f t="shared" si="70"/>
        <v>0</v>
      </c>
      <c r="X69" s="217"/>
      <c r="Y69" s="217">
        <f t="shared" si="66"/>
        <v>0</v>
      </c>
      <c r="Z69" s="228">
        <f t="shared" si="67"/>
        <v>2.2081442726003655E-5</v>
      </c>
    </row>
    <row r="70" spans="1:26" ht="20.100000000000001" customHeight="1" thickBot="1">
      <c r="A70" s="16"/>
      <c r="C70" t="s">
        <v>47</v>
      </c>
      <c r="D70" s="25">
        <v>15.782</v>
      </c>
      <c r="E70" s="26"/>
      <c r="F70" s="26">
        <v>1.145</v>
      </c>
      <c r="G70" s="26">
        <v>1.018</v>
      </c>
      <c r="H70" s="142">
        <v>1.2470000000000001</v>
      </c>
      <c r="I70" s="26">
        <v>49.542000000000002</v>
      </c>
      <c r="J70" s="142">
        <v>5.0629999999999997</v>
      </c>
      <c r="K70" s="26"/>
      <c r="L70" s="26">
        <v>28.8</v>
      </c>
      <c r="M70" s="26">
        <v>16.234999999999999</v>
      </c>
      <c r="N70" s="26">
        <v>28.129000000000001</v>
      </c>
      <c r="O70" s="26">
        <v>0.58499999999999996</v>
      </c>
      <c r="P70" s="26">
        <v>5.226</v>
      </c>
      <c r="Q70" s="66">
        <v>0.32600000000000001</v>
      </c>
      <c r="R70" s="211">
        <f>(Q70-P70)/P70</f>
        <v>-0.93761959433601227</v>
      </c>
      <c r="T70" s="223">
        <f t="shared" si="68"/>
        <v>1.1278460926729024E-3</v>
      </c>
      <c r="U70" s="217">
        <f t="shared" si="65"/>
        <v>5.0732031407123178E-3</v>
      </c>
      <c r="V70" s="217">
        <f t="shared" si="69"/>
        <v>9.9282942933558702E-4</v>
      </c>
      <c r="W70" s="217">
        <f t="shared" si="70"/>
        <v>1.4465951863129641E-3</v>
      </c>
      <c r="X70" s="217"/>
      <c r="Y70" s="217">
        <f t="shared" si="66"/>
        <v>2.5592286858879784E-4</v>
      </c>
      <c r="Z70" s="228">
        <f t="shared" si="67"/>
        <v>1.069621148391856E-5</v>
      </c>
    </row>
    <row r="71" spans="1:26" ht="20.100000000000001" customHeight="1" thickBot="1">
      <c r="A71" s="257" t="s">
        <v>27</v>
      </c>
      <c r="B71" s="234"/>
      <c r="C71" s="234"/>
      <c r="D71" s="235">
        <v>13993.044</v>
      </c>
      <c r="E71" s="236">
        <v>8566.018</v>
      </c>
      <c r="F71" s="236">
        <v>8786.3809999999976</v>
      </c>
      <c r="G71" s="236">
        <v>12100.227999999997</v>
      </c>
      <c r="H71" s="236">
        <v>10887.446999999998</v>
      </c>
      <c r="I71" s="236">
        <v>9765.4279999999981</v>
      </c>
      <c r="J71" s="236">
        <v>10845.476000000001</v>
      </c>
      <c r="K71" s="236">
        <v>12925.515000000001</v>
      </c>
      <c r="L71" s="236">
        <v>16550.898000000001</v>
      </c>
      <c r="M71" s="236">
        <v>16352.255000000001</v>
      </c>
      <c r="N71" s="236">
        <v>19444.97</v>
      </c>
      <c r="O71" s="236">
        <v>19444.97</v>
      </c>
      <c r="P71" s="236">
        <v>20420.215000000007</v>
      </c>
      <c r="Q71" s="238">
        <v>30478.080999999995</v>
      </c>
      <c r="R71" s="237">
        <f t="shared" ref="R71:R78" si="72">(Q71-P71)/P71</f>
        <v>0.49254456919283091</v>
      </c>
      <c r="T71" s="258">
        <f>T51+T61</f>
        <v>1</v>
      </c>
      <c r="U71" s="259">
        <f t="shared" ref="U71:Z71" si="73">U51+U61</f>
        <v>1</v>
      </c>
      <c r="V71" s="259">
        <f t="shared" si="73"/>
        <v>0.99999999999999989</v>
      </c>
      <c r="W71" s="259">
        <f t="shared" si="73"/>
        <v>1</v>
      </c>
      <c r="X71" s="259"/>
      <c r="Y71" s="259">
        <f t="shared" si="73"/>
        <v>1.492544569192831</v>
      </c>
      <c r="Z71" s="260">
        <f t="shared" si="73"/>
        <v>0.91245387135758338</v>
      </c>
    </row>
    <row r="72" spans="1:26" ht="20.100000000000001" customHeight="1">
      <c r="A72" s="277"/>
      <c r="B72" s="267" t="s">
        <v>97</v>
      </c>
      <c r="C72" s="267"/>
      <c r="D72" s="268">
        <f t="shared" ref="D72:Q74" si="74">D52+D62</f>
        <v>11106.844000000001</v>
      </c>
      <c r="E72" s="269">
        <f t="shared" si="74"/>
        <v>6953.813000000001</v>
      </c>
      <c r="F72" s="269">
        <f t="shared" si="74"/>
        <v>6573.6759999999986</v>
      </c>
      <c r="G72" s="269">
        <f t="shared" si="74"/>
        <v>6732.8169999999991</v>
      </c>
      <c r="H72" s="269">
        <f t="shared" si="74"/>
        <v>8277.1749999999975</v>
      </c>
      <c r="I72" s="269">
        <f t="shared" si="74"/>
        <v>6273.9399999999978</v>
      </c>
      <c r="J72" s="269">
        <f t="shared" si="74"/>
        <v>7943.3560000000007</v>
      </c>
      <c r="K72" s="269">
        <f t="shared" si="74"/>
        <v>10337.460000000001</v>
      </c>
      <c r="L72" s="269">
        <f t="shared" si="74"/>
        <v>11497.514000000003</v>
      </c>
      <c r="M72" s="269">
        <f t="shared" ref="M72" si="75">M52+M62</f>
        <v>11861.781000000001</v>
      </c>
      <c r="N72" s="269">
        <f t="shared" ref="N72:P72" si="76">N52+N62</f>
        <v>14210.91</v>
      </c>
      <c r="O72" s="269"/>
      <c r="P72" s="269">
        <f t="shared" si="76"/>
        <v>20683.234999999997</v>
      </c>
      <c r="Q72" s="270">
        <f t="shared" si="74"/>
        <v>18149.987000000001</v>
      </c>
      <c r="R72" s="81">
        <f t="shared" si="72"/>
        <v>-0.12247832604522438</v>
      </c>
      <c r="T72" s="302">
        <f>D72/D71</f>
        <v>0.79374037557517874</v>
      </c>
      <c r="U72" s="303">
        <f>I72/I71</f>
        <v>0.64246441630617712</v>
      </c>
      <c r="V72" s="303">
        <f>M72/M71</f>
        <v>0.72539114635871327</v>
      </c>
      <c r="W72" s="303">
        <f>N72/N71</f>
        <v>0.73082704678896393</v>
      </c>
      <c r="X72" s="303"/>
      <c r="Y72" s="303">
        <f t="shared" ref="Y72:Z73" si="77">P72/P71</f>
        <v>1.0128803736885232</v>
      </c>
      <c r="Z72" s="304">
        <f t="shared" si="77"/>
        <v>0.59550950730789132</v>
      </c>
    </row>
    <row r="73" spans="1:26" ht="20.100000000000001" customHeight="1">
      <c r="A73" s="16"/>
      <c r="C73" t="s">
        <v>46</v>
      </c>
      <c r="D73" s="17">
        <f>D53+D63</f>
        <v>5083.2090000000007</v>
      </c>
      <c r="E73" s="26">
        <f t="shared" si="74"/>
        <v>3453.1110000000003</v>
      </c>
      <c r="F73" s="26">
        <f t="shared" si="74"/>
        <v>2649.9639999999999</v>
      </c>
      <c r="G73" s="26">
        <f t="shared" si="74"/>
        <v>2219.9559999999997</v>
      </c>
      <c r="H73" s="26">
        <f t="shared" si="74"/>
        <v>1699.69</v>
      </c>
      <c r="I73" s="26">
        <f t="shared" si="74"/>
        <v>1483.6039999999994</v>
      </c>
      <c r="J73" s="26">
        <f t="shared" si="74"/>
        <v>1627.8330000000005</v>
      </c>
      <c r="K73" s="26">
        <f t="shared" si="74"/>
        <v>1872.5750000000007</v>
      </c>
      <c r="L73" s="26">
        <f t="shared" si="74"/>
        <v>2006.828</v>
      </c>
      <c r="M73" s="26">
        <f t="shared" ref="M73" si="78">M53+M63</f>
        <v>1969.4350000000006</v>
      </c>
      <c r="N73" s="26">
        <f t="shared" ref="N73:P73" si="79">N53+N63</f>
        <v>2816.9639999999999</v>
      </c>
      <c r="O73" s="26"/>
      <c r="P73" s="26">
        <f t="shared" si="79"/>
        <v>6086.3519999999999</v>
      </c>
      <c r="Q73" s="39">
        <f t="shared" si="74"/>
        <v>4442.8530000000001</v>
      </c>
      <c r="R73" s="211">
        <f t="shared" si="72"/>
        <v>-0.27003022500177443</v>
      </c>
      <c r="T73" s="216">
        <f>D73/D72</f>
        <v>0.45766457150203965</v>
      </c>
      <c r="U73" s="217">
        <f>I73/I72</f>
        <v>0.23647086201015627</v>
      </c>
      <c r="V73" s="217">
        <f>M73/M72</f>
        <v>0.16603198120079948</v>
      </c>
      <c r="W73" s="217">
        <f>N73/N72</f>
        <v>0.19822544791290636</v>
      </c>
      <c r="X73" s="217"/>
      <c r="Y73" s="217">
        <f t="shared" si="77"/>
        <v>0.29426499287949881</v>
      </c>
      <c r="Z73" s="222">
        <f t="shared" si="77"/>
        <v>0.24478546458463027</v>
      </c>
    </row>
    <row r="74" spans="1:26" ht="20.100000000000001" customHeight="1">
      <c r="A74" s="16"/>
      <c r="C74" t="s">
        <v>47</v>
      </c>
      <c r="D74" s="17">
        <f>D54+D64</f>
        <v>6023.6349999999993</v>
      </c>
      <c r="E74" s="26">
        <f t="shared" si="74"/>
        <v>3500.7020000000002</v>
      </c>
      <c r="F74" s="26">
        <f t="shared" si="74"/>
        <v>3923.7119999999995</v>
      </c>
      <c r="G74" s="26">
        <f t="shared" si="74"/>
        <v>4512.860999999999</v>
      </c>
      <c r="H74" s="26">
        <f t="shared" si="74"/>
        <v>6577.4849999999979</v>
      </c>
      <c r="I74" s="26">
        <f t="shared" si="74"/>
        <v>4790.3359999999984</v>
      </c>
      <c r="J74" s="26">
        <f t="shared" si="74"/>
        <v>6315.5230000000001</v>
      </c>
      <c r="K74" s="26">
        <f t="shared" si="74"/>
        <v>8464.8850000000002</v>
      </c>
      <c r="L74" s="26">
        <f t="shared" si="74"/>
        <v>9490.6860000000015</v>
      </c>
      <c r="M74" s="26">
        <f t="shared" ref="M74" si="80">M54+M64</f>
        <v>9892.3460000000014</v>
      </c>
      <c r="N74" s="26">
        <f t="shared" ref="N74:P74" si="81">N54+N64</f>
        <v>11393.946000000002</v>
      </c>
      <c r="O74" s="26"/>
      <c r="P74" s="26">
        <f t="shared" si="81"/>
        <v>14596.882999999996</v>
      </c>
      <c r="Q74" s="39">
        <f t="shared" si="74"/>
        <v>13707.134000000002</v>
      </c>
      <c r="R74" s="211">
        <f t="shared" si="72"/>
        <v>-6.0954725745215231E-2</v>
      </c>
      <c r="T74" s="216">
        <f>D74/D71</f>
        <v>0.43047352670369643</v>
      </c>
      <c r="U74" s="217">
        <f>I74/I71</f>
        <v>0.49054030197140353</v>
      </c>
      <c r="V74" s="217">
        <f>M74/M72</f>
        <v>0.83396801879920057</v>
      </c>
      <c r="W74" s="217">
        <f>N74/N72</f>
        <v>0.80177455208709381</v>
      </c>
      <c r="X74" s="217"/>
      <c r="Y74" s="217">
        <f t="shared" ref="Y74:Z74" si="82">P74/P72</f>
        <v>0.70573500712050119</v>
      </c>
      <c r="Z74" s="222">
        <f t="shared" si="82"/>
        <v>0.75521453541536976</v>
      </c>
    </row>
    <row r="75" spans="1:26" ht="20.100000000000001" customHeight="1">
      <c r="A75" s="70"/>
      <c r="B75" s="528" t="s">
        <v>123</v>
      </c>
      <c r="C75" s="529"/>
      <c r="D75" s="272">
        <f>SUM(D76:D77)</f>
        <v>0</v>
      </c>
      <c r="E75" s="273">
        <f t="shared" ref="E75:Q75" si="83">SUM(E76:E77)</f>
        <v>0</v>
      </c>
      <c r="F75" s="273">
        <f t="shared" si="83"/>
        <v>0</v>
      </c>
      <c r="G75" s="273">
        <f t="shared" si="83"/>
        <v>0</v>
      </c>
      <c r="H75" s="273">
        <f t="shared" si="83"/>
        <v>0</v>
      </c>
      <c r="I75" s="273">
        <f t="shared" si="83"/>
        <v>0</v>
      </c>
      <c r="J75" s="273">
        <f t="shared" si="83"/>
        <v>0</v>
      </c>
      <c r="K75" s="273">
        <f t="shared" si="83"/>
        <v>1517.491</v>
      </c>
      <c r="L75" s="273">
        <f t="shared" si="83"/>
        <v>2726.9590000000003</v>
      </c>
      <c r="M75" s="273">
        <f t="shared" ref="M75" si="84">SUM(M76:M77)</f>
        <v>1742.771</v>
      </c>
      <c r="N75" s="273">
        <f t="shared" ref="N75:P75" si="85">SUM(N76:N77)</f>
        <v>2812.7619999999997</v>
      </c>
      <c r="O75" s="273"/>
      <c r="P75" s="273">
        <f t="shared" si="85"/>
        <v>3361.7819999999997</v>
      </c>
      <c r="Q75" s="274">
        <f t="shared" si="83"/>
        <v>2385.6849999999995</v>
      </c>
      <c r="R75" s="83">
        <f t="shared" si="72"/>
        <v>-0.29035106976002617</v>
      </c>
      <c r="T75" s="305">
        <f>D75/D71</f>
        <v>0</v>
      </c>
      <c r="U75" s="306">
        <f>I75/I71</f>
        <v>0</v>
      </c>
      <c r="V75" s="306">
        <f>M75/M71</f>
        <v>0.10657679934663444</v>
      </c>
      <c r="W75" s="306">
        <f>N75/N71</f>
        <v>0.14465242168025971</v>
      </c>
      <c r="X75" s="306"/>
      <c r="Y75" s="306">
        <f t="shared" ref="Y75:Z75" si="86">P75/P71</f>
        <v>0.16463009816498006</v>
      </c>
      <c r="Z75" s="307">
        <f t="shared" si="86"/>
        <v>7.8275433417215476E-2</v>
      </c>
    </row>
    <row r="76" spans="1:26" ht="20.100000000000001" customHeight="1">
      <c r="A76" s="16"/>
      <c r="C76" t="s">
        <v>46</v>
      </c>
      <c r="D76" s="17">
        <f>D56+D66</f>
        <v>0</v>
      </c>
      <c r="E76" s="26">
        <f t="shared" ref="E76:Q77" si="87">E56+E66</f>
        <v>0</v>
      </c>
      <c r="F76" s="26">
        <f t="shared" si="87"/>
        <v>0</v>
      </c>
      <c r="G76" s="26">
        <f t="shared" si="87"/>
        <v>0</v>
      </c>
      <c r="H76" s="26">
        <f t="shared" si="87"/>
        <v>0</v>
      </c>
      <c r="I76" s="26">
        <f t="shared" si="87"/>
        <v>0</v>
      </c>
      <c r="J76" s="26">
        <f t="shared" si="87"/>
        <v>0</v>
      </c>
      <c r="K76" s="26">
        <f t="shared" si="87"/>
        <v>1471.6489999999999</v>
      </c>
      <c r="L76" s="26">
        <f t="shared" si="87"/>
        <v>2673.0280000000002</v>
      </c>
      <c r="M76" s="26">
        <f t="shared" ref="M76" si="88">M56+M66</f>
        <v>1477.883</v>
      </c>
      <c r="N76" s="26">
        <f t="shared" ref="N76:P76" si="89">N56+N66</f>
        <v>932.27</v>
      </c>
      <c r="O76" s="26"/>
      <c r="P76" s="26">
        <f t="shared" si="89"/>
        <v>1764.683</v>
      </c>
      <c r="Q76" s="39">
        <f t="shared" si="87"/>
        <v>1810.9759999999999</v>
      </c>
      <c r="R76" s="211">
        <f t="shared" si="72"/>
        <v>2.6233040155087282E-2</v>
      </c>
      <c r="T76" s="216"/>
      <c r="U76" s="217"/>
      <c r="V76" s="217">
        <f>M76/M75</f>
        <v>0.84800756955446244</v>
      </c>
      <c r="W76" s="217">
        <f>N76/N75</f>
        <v>0.33144290203010424</v>
      </c>
      <c r="X76" s="217"/>
      <c r="Y76" s="217">
        <f t="shared" ref="Y76:Z76" si="90">P76/P75</f>
        <v>0.52492487615199324</v>
      </c>
      <c r="Z76" s="222">
        <f t="shared" si="90"/>
        <v>0.75910105483330792</v>
      </c>
    </row>
    <row r="77" spans="1:26" ht="20.100000000000001" customHeight="1">
      <c r="A77" s="16"/>
      <c r="C77" t="s">
        <v>47</v>
      </c>
      <c r="D77" s="17">
        <f>D57+D67</f>
        <v>0</v>
      </c>
      <c r="E77" s="26">
        <f t="shared" si="87"/>
        <v>0</v>
      </c>
      <c r="F77" s="26">
        <f t="shared" si="87"/>
        <v>0</v>
      </c>
      <c r="G77" s="26">
        <f t="shared" si="87"/>
        <v>0</v>
      </c>
      <c r="H77" s="26">
        <f t="shared" si="87"/>
        <v>0</v>
      </c>
      <c r="I77" s="26">
        <f t="shared" si="87"/>
        <v>0</v>
      </c>
      <c r="J77" s="26">
        <f t="shared" si="87"/>
        <v>0</v>
      </c>
      <c r="K77" s="26">
        <f t="shared" si="87"/>
        <v>45.841999999999999</v>
      </c>
      <c r="L77" s="26">
        <f t="shared" si="87"/>
        <v>53.930999999999997</v>
      </c>
      <c r="M77" s="26">
        <f t="shared" ref="M77" si="91">M57+M67</f>
        <v>264.88799999999998</v>
      </c>
      <c r="N77" s="26">
        <f t="shared" ref="N77:P77" si="92">N57+N67</f>
        <v>1880.4919999999997</v>
      </c>
      <c r="O77" s="26"/>
      <c r="P77" s="26">
        <f t="shared" si="92"/>
        <v>1597.0989999999997</v>
      </c>
      <c r="Q77" s="39">
        <f t="shared" si="87"/>
        <v>574.70899999999983</v>
      </c>
      <c r="R77" s="211">
        <f t="shared" si="72"/>
        <v>-0.64015443000089545</v>
      </c>
      <c r="T77" s="216"/>
      <c r="U77" s="217"/>
      <c r="V77" s="217">
        <f>M77/M75</f>
        <v>0.15199243044553759</v>
      </c>
      <c r="W77" s="217">
        <f>N77/N75</f>
        <v>0.66855709796989571</v>
      </c>
      <c r="X77" s="217"/>
      <c r="Y77" s="217">
        <f t="shared" ref="Y77:Z77" si="93">P77/P75</f>
        <v>0.47507512384800676</v>
      </c>
      <c r="Z77" s="222">
        <f t="shared" si="93"/>
        <v>0.24089894516669214</v>
      </c>
    </row>
    <row r="78" spans="1:26" ht="20.100000000000001" customHeight="1">
      <c r="A78" s="70"/>
      <c r="B78" s="275" t="s">
        <v>106</v>
      </c>
      <c r="C78" s="275"/>
      <c r="D78" s="272">
        <f>SUM(D79:D80)</f>
        <v>2886.2000000000003</v>
      </c>
      <c r="E78" s="273">
        <f t="shared" ref="E78:Q78" si="94">SUM(E79:E80)</f>
        <v>1612.2049999999999</v>
      </c>
      <c r="F78" s="273">
        <f t="shared" si="94"/>
        <v>2212.7049999999999</v>
      </c>
      <c r="G78" s="273">
        <f t="shared" si="94"/>
        <v>5367.4110000000001</v>
      </c>
      <c r="H78" s="273">
        <f t="shared" si="94"/>
        <v>2610.2719999999999</v>
      </c>
      <c r="I78" s="273">
        <f t="shared" si="94"/>
        <v>3491.4879999999998</v>
      </c>
      <c r="J78" s="273">
        <f t="shared" si="94"/>
        <v>2902.12</v>
      </c>
      <c r="K78" s="273">
        <f t="shared" si="94"/>
        <v>1070.5640000000001</v>
      </c>
      <c r="L78" s="273">
        <f t="shared" si="94"/>
        <v>2326.4250000000002</v>
      </c>
      <c r="M78" s="273">
        <f t="shared" ref="M78" si="95">SUM(M79:M80)</f>
        <v>2747.703</v>
      </c>
      <c r="N78" s="273">
        <f t="shared" ref="N78:P78" si="96">SUM(N79:N80)</f>
        <v>2421.2980000000002</v>
      </c>
      <c r="O78" s="273"/>
      <c r="P78" s="273">
        <f t="shared" si="96"/>
        <v>6433.0639999999994</v>
      </c>
      <c r="Q78" s="274">
        <f t="shared" si="94"/>
        <v>7274.1710000000003</v>
      </c>
      <c r="R78" s="83">
        <f t="shared" si="72"/>
        <v>0.13074749450650591</v>
      </c>
      <c r="T78" s="305">
        <f>D78/D71</f>
        <v>0.20625962442482138</v>
      </c>
      <c r="U78" s="306">
        <f>I78/I71</f>
        <v>0.35753558369382277</v>
      </c>
      <c r="V78" s="306">
        <f>M78/M71</f>
        <v>0.16803205429465232</v>
      </c>
      <c r="W78" s="306">
        <f>N78/N71</f>
        <v>0.12452053153077634</v>
      </c>
      <c r="X78" s="306"/>
      <c r="Y78" s="306">
        <f t="shared" ref="Y78:Z78" si="97">P78/P71</f>
        <v>0.31503409733932758</v>
      </c>
      <c r="Z78" s="307">
        <f t="shared" si="97"/>
        <v>0.23866893063247654</v>
      </c>
    </row>
    <row r="79" spans="1:26" ht="20.100000000000001" customHeight="1">
      <c r="A79" s="75"/>
      <c r="B79" s="76"/>
      <c r="C79" s="76" t="s">
        <v>46</v>
      </c>
      <c r="D79" s="265">
        <f>D59+D69</f>
        <v>2086.5440000000003</v>
      </c>
      <c r="E79" s="79">
        <f t="shared" ref="E79:Q80" si="98">E59+E69</f>
        <v>929.68600000000004</v>
      </c>
      <c r="F79" s="79">
        <f t="shared" si="98"/>
        <v>1397.2049999999999</v>
      </c>
      <c r="G79" s="79">
        <f t="shared" si="98"/>
        <v>1903.453</v>
      </c>
      <c r="H79" s="79">
        <f t="shared" si="98"/>
        <v>1232.931</v>
      </c>
      <c r="I79" s="79">
        <f t="shared" si="98"/>
        <v>1767.7149999999999</v>
      </c>
      <c r="J79" s="79">
        <f t="shared" si="98"/>
        <v>1417.6490000000001</v>
      </c>
      <c r="K79" s="79">
        <f t="shared" si="98"/>
        <v>177.58700000000002</v>
      </c>
      <c r="L79" s="79">
        <f t="shared" si="98"/>
        <v>238.54299999999998</v>
      </c>
      <c r="M79" s="79">
        <f t="shared" ref="M79" si="99">M59+M69</f>
        <v>28.853999999999999</v>
      </c>
      <c r="N79" s="79">
        <f t="shared" ref="N79:P79" si="100">N59+N69</f>
        <v>1.637</v>
      </c>
      <c r="O79" s="79"/>
      <c r="P79" s="79">
        <f t="shared" si="100"/>
        <v>12.688000000000001</v>
      </c>
      <c r="Q79" s="266">
        <f t="shared" si="98"/>
        <v>20.177</v>
      </c>
      <c r="R79" s="313">
        <f t="shared" ref="R79:R80" si="101">(Q79-P79)/P79</f>
        <v>0.59024274905422436</v>
      </c>
      <c r="T79" s="308">
        <f>D79/D78</f>
        <v>0.72293811932645002</v>
      </c>
      <c r="U79" s="309">
        <f>I79/I78</f>
        <v>0.50629273249686091</v>
      </c>
      <c r="V79" s="309">
        <f>M79/M78</f>
        <v>1.0501134947991103E-2</v>
      </c>
      <c r="W79" s="309">
        <f>N79/N78</f>
        <v>6.7608365430442679E-4</v>
      </c>
      <c r="X79" s="309"/>
      <c r="Y79" s="309">
        <f t="shared" ref="Y79:Z79" si="102">P79/P78</f>
        <v>1.9723105506178709E-3</v>
      </c>
      <c r="Z79" s="310">
        <f t="shared" si="102"/>
        <v>2.7737868686342399E-3</v>
      </c>
    </row>
    <row r="80" spans="1:26" ht="20.100000000000001" customHeight="1" thickBot="1">
      <c r="A80" s="34"/>
      <c r="B80" s="15"/>
      <c r="C80" s="15" t="s">
        <v>47</v>
      </c>
      <c r="D80" s="40">
        <f>D60+D70</f>
        <v>799.65600000000006</v>
      </c>
      <c r="E80" s="30">
        <f t="shared" si="98"/>
        <v>682.51900000000001</v>
      </c>
      <c r="F80" s="30">
        <f t="shared" si="98"/>
        <v>815.5</v>
      </c>
      <c r="G80" s="30">
        <f t="shared" si="98"/>
        <v>3463.9579999999996</v>
      </c>
      <c r="H80" s="30">
        <f t="shared" si="98"/>
        <v>1377.3410000000001</v>
      </c>
      <c r="I80" s="30">
        <f t="shared" si="98"/>
        <v>1723.7729999999999</v>
      </c>
      <c r="J80" s="30">
        <f t="shared" si="98"/>
        <v>1484.471</v>
      </c>
      <c r="K80" s="30">
        <f t="shared" si="98"/>
        <v>892.97699999999998</v>
      </c>
      <c r="L80" s="30">
        <f t="shared" si="98"/>
        <v>2087.8820000000001</v>
      </c>
      <c r="M80" s="30">
        <f t="shared" ref="M80" si="103">M60+M70</f>
        <v>2718.8490000000002</v>
      </c>
      <c r="N80" s="30">
        <f t="shared" ref="N80:P80" si="104">N60+N70</f>
        <v>2419.6610000000001</v>
      </c>
      <c r="O80" s="30"/>
      <c r="P80" s="30">
        <f t="shared" si="104"/>
        <v>6420.3759999999993</v>
      </c>
      <c r="Q80" s="41">
        <f t="shared" si="98"/>
        <v>7253.9940000000006</v>
      </c>
      <c r="R80" s="212">
        <f t="shared" si="101"/>
        <v>0.12983943619501434</v>
      </c>
      <c r="T80" s="311">
        <f>D80/D78</f>
        <v>0.27706188067354998</v>
      </c>
      <c r="U80" s="230">
        <f>I80/I78</f>
        <v>0.49370726750313904</v>
      </c>
      <c r="V80" s="230">
        <f>M80/M78</f>
        <v>0.98949886505200901</v>
      </c>
      <c r="W80" s="230">
        <f>N80/N78</f>
        <v>0.99932391634569551</v>
      </c>
      <c r="X80" s="230"/>
      <c r="Y80" s="230">
        <f t="shared" ref="Y80:Z80" si="105">P80/P78</f>
        <v>0.99802768944938214</v>
      </c>
      <c r="Z80" s="312">
        <f t="shared" si="105"/>
        <v>0.99722621313136584</v>
      </c>
    </row>
    <row r="81" spans="1:26" ht="6.75" customHeight="1" thickBot="1">
      <c r="R81" s="18"/>
      <c r="T81" s="3"/>
      <c r="U81" s="3"/>
      <c r="V81" s="3"/>
      <c r="W81" s="3"/>
      <c r="X81" s="3"/>
      <c r="Y81" s="3"/>
      <c r="Z81" s="3"/>
    </row>
    <row r="82" spans="1:26" ht="20.100000000000001" customHeight="1" thickBot="1">
      <c r="A82" s="116"/>
      <c r="B82" s="43" t="s">
        <v>46</v>
      </c>
      <c r="C82" s="43"/>
      <c r="D82" s="132">
        <f>SUM(D83:D85)</f>
        <v>7169.7530000000006</v>
      </c>
      <c r="E82" s="138">
        <f t="shared" ref="E82:Q82" si="106">SUM(E83:E85)</f>
        <v>4382.7970000000005</v>
      </c>
      <c r="F82" s="138">
        <f t="shared" si="106"/>
        <v>4047.1689999999999</v>
      </c>
      <c r="G82" s="138">
        <f t="shared" si="106"/>
        <v>4123.4089999999997</v>
      </c>
      <c r="H82" s="138">
        <f t="shared" si="106"/>
        <v>2932.6210000000001</v>
      </c>
      <c r="I82" s="138">
        <f t="shared" si="106"/>
        <v>3251.3189999999995</v>
      </c>
      <c r="J82" s="138">
        <f t="shared" si="106"/>
        <v>3045.4820000000009</v>
      </c>
      <c r="K82" s="138">
        <f t="shared" si="106"/>
        <v>3521.8110000000006</v>
      </c>
      <c r="L82" s="138">
        <f t="shared" si="106"/>
        <v>4918.3989999999994</v>
      </c>
      <c r="M82" s="138">
        <f t="shared" ref="M82" si="107">SUM(M83:M85)</f>
        <v>3476.1720000000005</v>
      </c>
      <c r="N82" s="138">
        <f t="shared" ref="N82:P82" si="108">SUM(N83:N85)</f>
        <v>3750.8710000000001</v>
      </c>
      <c r="O82" s="138"/>
      <c r="P82" s="138">
        <f t="shared" si="108"/>
        <v>7863.723</v>
      </c>
      <c r="Q82" s="44">
        <f t="shared" si="106"/>
        <v>6274.0059999999994</v>
      </c>
      <c r="R82" s="28">
        <f t="shared" ref="R82:R85" si="109">(Q82-P82)/P82</f>
        <v>-0.20215831610548854</v>
      </c>
      <c r="T82" s="296">
        <f>D82/D71</f>
        <v>0.51237979384614241</v>
      </c>
      <c r="U82" s="214">
        <f>I82/I71</f>
        <v>0.3329417819679793</v>
      </c>
      <c r="V82" s="214">
        <f>M82/M71</f>
        <v>0.21258058903802565</v>
      </c>
      <c r="W82" s="214">
        <f>N82/N71</f>
        <v>0.19289672341998984</v>
      </c>
      <c r="X82" s="214"/>
      <c r="Y82" s="214">
        <f t="shared" ref="Y82:Z82" si="110">P82/P71</f>
        <v>0.3850950149153668</v>
      </c>
      <c r="Z82" s="215">
        <f t="shared" si="110"/>
        <v>0.20585305223120839</v>
      </c>
    </row>
    <row r="83" spans="1:26" ht="20.100000000000001" customHeight="1">
      <c r="A83" s="16"/>
      <c r="C83" t="s">
        <v>97</v>
      </c>
      <c r="D83" s="25">
        <f>D73</f>
        <v>5083.2090000000007</v>
      </c>
      <c r="E83" s="23">
        <f t="shared" ref="E83:Q83" si="111">E73</f>
        <v>3453.1110000000003</v>
      </c>
      <c r="F83" s="23">
        <f t="shared" si="111"/>
        <v>2649.9639999999999</v>
      </c>
      <c r="G83" s="23">
        <f t="shared" si="111"/>
        <v>2219.9559999999997</v>
      </c>
      <c r="H83" s="23">
        <f t="shared" si="111"/>
        <v>1699.69</v>
      </c>
      <c r="I83" s="23">
        <f t="shared" si="111"/>
        <v>1483.6039999999994</v>
      </c>
      <c r="J83" s="23">
        <f t="shared" si="111"/>
        <v>1627.8330000000005</v>
      </c>
      <c r="K83" s="23">
        <f t="shared" si="111"/>
        <v>1872.5750000000007</v>
      </c>
      <c r="L83" s="23">
        <f t="shared" si="111"/>
        <v>2006.828</v>
      </c>
      <c r="M83" s="23">
        <f t="shared" ref="M83" si="112">M73</f>
        <v>1969.4350000000006</v>
      </c>
      <c r="N83" s="23">
        <f t="shared" ref="N83:P83" si="113">N73</f>
        <v>2816.9639999999999</v>
      </c>
      <c r="O83" s="23"/>
      <c r="P83" s="23">
        <f t="shared" si="113"/>
        <v>6086.3519999999999</v>
      </c>
      <c r="Q83" s="45">
        <f t="shared" si="111"/>
        <v>4442.8530000000001</v>
      </c>
      <c r="R83" s="211">
        <f t="shared" si="109"/>
        <v>-0.27003022500177443</v>
      </c>
      <c r="T83" s="223">
        <f>D83/D82</f>
        <v>0.70897965383186845</v>
      </c>
      <c r="U83" s="224">
        <f>I83/I82</f>
        <v>0.45630834747374821</v>
      </c>
      <c r="V83" s="224">
        <f>M83/M82</f>
        <v>0.56655280578751577</v>
      </c>
      <c r="W83" s="224">
        <f>N83/N82</f>
        <v>0.75101596402542237</v>
      </c>
      <c r="X83" s="224"/>
      <c r="Y83" s="224">
        <f t="shared" ref="Y83:Z83" si="114">P83/P82</f>
        <v>0.77397843235322505</v>
      </c>
      <c r="Z83" s="360">
        <f t="shared" si="114"/>
        <v>0.70813655581457846</v>
      </c>
    </row>
    <row r="84" spans="1:26" ht="20.100000000000001" customHeight="1">
      <c r="A84" s="16"/>
      <c r="C84" t="s">
        <v>123</v>
      </c>
      <c r="D84" s="25">
        <f>D76</f>
        <v>0</v>
      </c>
      <c r="E84" s="26">
        <f t="shared" ref="E84:Q84" si="115">E76</f>
        <v>0</v>
      </c>
      <c r="F84" s="26">
        <f t="shared" si="115"/>
        <v>0</v>
      </c>
      <c r="G84" s="26">
        <f t="shared" si="115"/>
        <v>0</v>
      </c>
      <c r="H84" s="26">
        <f t="shared" si="115"/>
        <v>0</v>
      </c>
      <c r="I84" s="26">
        <f t="shared" si="115"/>
        <v>0</v>
      </c>
      <c r="J84" s="26">
        <f t="shared" si="115"/>
        <v>0</v>
      </c>
      <c r="K84" s="26">
        <f t="shared" si="115"/>
        <v>1471.6489999999999</v>
      </c>
      <c r="L84" s="26">
        <f t="shared" si="115"/>
        <v>2673.0280000000002</v>
      </c>
      <c r="M84" s="26">
        <f t="shared" ref="M84" si="116">M76</f>
        <v>1477.883</v>
      </c>
      <c r="N84" s="26">
        <f t="shared" ref="N84:P84" si="117">N76</f>
        <v>932.27</v>
      </c>
      <c r="O84" s="26"/>
      <c r="P84" s="26">
        <f t="shared" si="117"/>
        <v>1764.683</v>
      </c>
      <c r="Q84" s="45">
        <f t="shared" si="115"/>
        <v>1810.9759999999999</v>
      </c>
      <c r="R84" s="211">
        <f t="shared" si="109"/>
        <v>2.6233040155087282E-2</v>
      </c>
      <c r="T84" s="223">
        <f>D84/D82</f>
        <v>0</v>
      </c>
      <c r="U84" s="217">
        <f>I84/I82</f>
        <v>0</v>
      </c>
      <c r="V84" s="217">
        <f>M84/M82</f>
        <v>0.42514668434128111</v>
      </c>
      <c r="W84" s="217">
        <f>N84/N82</f>
        <v>0.24854760400984197</v>
      </c>
      <c r="X84" s="217"/>
      <c r="Y84" s="217">
        <f t="shared" ref="Y84:Z84" si="118">P84/P82</f>
        <v>0.2244080825329173</v>
      </c>
      <c r="Z84" s="222">
        <f t="shared" si="118"/>
        <v>0.28864747658832335</v>
      </c>
    </row>
    <row r="85" spans="1:26" ht="20.100000000000001" customHeight="1" thickBot="1">
      <c r="A85" s="16"/>
      <c r="C85" t="s">
        <v>106</v>
      </c>
      <c r="D85" s="25">
        <f>D79</f>
        <v>2086.5440000000003</v>
      </c>
      <c r="E85" s="26">
        <f t="shared" ref="E85:Q85" si="119">E79</f>
        <v>929.68600000000004</v>
      </c>
      <c r="F85" s="26">
        <f t="shared" si="119"/>
        <v>1397.2049999999999</v>
      </c>
      <c r="G85" s="26">
        <f t="shared" si="119"/>
        <v>1903.453</v>
      </c>
      <c r="H85" s="26">
        <f t="shared" si="119"/>
        <v>1232.931</v>
      </c>
      <c r="I85" s="26">
        <f t="shared" si="119"/>
        <v>1767.7149999999999</v>
      </c>
      <c r="J85" s="26">
        <f t="shared" si="119"/>
        <v>1417.6490000000001</v>
      </c>
      <c r="K85" s="26">
        <f t="shared" si="119"/>
        <v>177.58700000000002</v>
      </c>
      <c r="L85" s="26">
        <f t="shared" si="119"/>
        <v>238.54299999999998</v>
      </c>
      <c r="M85" s="26">
        <f t="shared" ref="M85" si="120">M79</f>
        <v>28.853999999999999</v>
      </c>
      <c r="N85" s="26">
        <f t="shared" ref="N85:P85" si="121">N79</f>
        <v>1.637</v>
      </c>
      <c r="O85" s="26"/>
      <c r="P85" s="26">
        <f t="shared" si="121"/>
        <v>12.688000000000001</v>
      </c>
      <c r="Q85" s="45">
        <f t="shared" si="119"/>
        <v>20.177</v>
      </c>
      <c r="R85" s="211">
        <f t="shared" si="109"/>
        <v>0.59024274905422436</v>
      </c>
      <c r="T85" s="223">
        <f>D85/D82</f>
        <v>0.29102034616813161</v>
      </c>
      <c r="U85" s="217">
        <f>I85/I82</f>
        <v>0.54369165252625173</v>
      </c>
      <c r="V85" s="217">
        <f>M85/M82</f>
        <v>8.3005098712031489E-3</v>
      </c>
      <c r="W85" s="217">
        <f>N85/N82</f>
        <v>4.3643196473565739E-4</v>
      </c>
      <c r="X85" s="217"/>
      <c r="Y85" s="217">
        <f t="shared" ref="Y85:Z85" si="122">P85/P82</f>
        <v>1.6134851138576475E-3</v>
      </c>
      <c r="Z85" s="222">
        <f t="shared" si="122"/>
        <v>3.2159675970982499E-3</v>
      </c>
    </row>
    <row r="86" spans="1:26" ht="20.100000000000001" customHeight="1" thickBot="1">
      <c r="A86" s="42"/>
      <c r="B86" s="43" t="s">
        <v>47</v>
      </c>
      <c r="C86" s="43"/>
      <c r="D86" s="132">
        <f>SUM(D87:D89)</f>
        <v>6823.2909999999993</v>
      </c>
      <c r="E86" s="138">
        <f t="shared" ref="E86:Q86" si="123">SUM(E87:E89)</f>
        <v>4183.2210000000005</v>
      </c>
      <c r="F86" s="138">
        <f t="shared" si="123"/>
        <v>4739.2119999999995</v>
      </c>
      <c r="G86" s="138">
        <f t="shared" si="123"/>
        <v>7976.8189999999986</v>
      </c>
      <c r="H86" s="138">
        <f t="shared" si="123"/>
        <v>7954.8259999999982</v>
      </c>
      <c r="I86" s="138">
        <f t="shared" si="123"/>
        <v>6514.1089999999986</v>
      </c>
      <c r="J86" s="138">
        <f t="shared" si="123"/>
        <v>7799.9940000000006</v>
      </c>
      <c r="K86" s="138">
        <f t="shared" si="123"/>
        <v>9403.7040000000015</v>
      </c>
      <c r="L86" s="138">
        <f t="shared" si="123"/>
        <v>11632.499000000002</v>
      </c>
      <c r="M86" s="138">
        <f t="shared" ref="M86" si="124">SUM(M87:M89)</f>
        <v>12876.083000000002</v>
      </c>
      <c r="N86" s="138">
        <f t="shared" ref="N86:P86" si="125">SUM(N87:N89)</f>
        <v>15694.099000000002</v>
      </c>
      <c r="O86" s="138"/>
      <c r="P86" s="138">
        <f t="shared" si="125"/>
        <v>22614.357999999997</v>
      </c>
      <c r="Q86" s="67">
        <f t="shared" si="123"/>
        <v>21535.837</v>
      </c>
      <c r="R86" s="28">
        <f t="shared" ref="R86:R89" si="126">(Q86-P86)/P86</f>
        <v>-4.7691869032939038E-2</v>
      </c>
      <c r="T86" s="296">
        <f>D86/D71</f>
        <v>0.48762020615385754</v>
      </c>
      <c r="U86" s="214">
        <f>I86/I71</f>
        <v>0.6670582180320207</v>
      </c>
      <c r="V86" s="214">
        <f>M86/M71</f>
        <v>0.78741941096197443</v>
      </c>
      <c r="W86" s="214">
        <f>N86/N71</f>
        <v>0.80710327658001024</v>
      </c>
      <c r="X86" s="214"/>
      <c r="Y86" s="214">
        <f t="shared" ref="Y86:Z86" si="127">P86/P71</f>
        <v>1.1074495542774643</v>
      </c>
      <c r="Z86" s="215">
        <f t="shared" si="127"/>
        <v>0.70660081912637485</v>
      </c>
    </row>
    <row r="87" spans="1:26" ht="20.100000000000001" customHeight="1">
      <c r="A87" s="16"/>
      <c r="C87" t="s">
        <v>97</v>
      </c>
      <c r="D87" s="25">
        <f>D74</f>
        <v>6023.6349999999993</v>
      </c>
      <c r="E87" s="26">
        <f t="shared" ref="E87:Q87" si="128">E74</f>
        <v>3500.7020000000002</v>
      </c>
      <c r="F87" s="26">
        <f t="shared" si="128"/>
        <v>3923.7119999999995</v>
      </c>
      <c r="G87" s="26">
        <f t="shared" si="128"/>
        <v>4512.860999999999</v>
      </c>
      <c r="H87" s="26">
        <f t="shared" si="128"/>
        <v>6577.4849999999979</v>
      </c>
      <c r="I87" s="26">
        <f t="shared" si="128"/>
        <v>4790.3359999999984</v>
      </c>
      <c r="J87" s="26">
        <f t="shared" si="128"/>
        <v>6315.5230000000001</v>
      </c>
      <c r="K87" s="26">
        <f t="shared" si="128"/>
        <v>8464.8850000000002</v>
      </c>
      <c r="L87" s="26">
        <f t="shared" si="128"/>
        <v>9490.6860000000015</v>
      </c>
      <c r="M87" s="26">
        <f t="shared" ref="M87" si="129">M74</f>
        <v>9892.3460000000014</v>
      </c>
      <c r="N87" s="26">
        <f t="shared" ref="N87:P87" si="130">N74</f>
        <v>11393.946000000002</v>
      </c>
      <c r="O87" s="26"/>
      <c r="P87" s="26">
        <f t="shared" si="130"/>
        <v>14596.882999999996</v>
      </c>
      <c r="Q87" s="45">
        <f t="shared" si="128"/>
        <v>13707.134000000002</v>
      </c>
      <c r="R87" s="211">
        <f t="shared" si="126"/>
        <v>-6.0954725745215231E-2</v>
      </c>
      <c r="T87" s="223">
        <f>D87/D86</f>
        <v>0.88280493972776475</v>
      </c>
      <c r="U87" s="217">
        <f>I87/I86</f>
        <v>0.73537854524694002</v>
      </c>
      <c r="V87" s="217">
        <f>M87/M86</f>
        <v>0.7682729289644995</v>
      </c>
      <c r="W87" s="217">
        <f>N87/N86</f>
        <v>0.72600191957499438</v>
      </c>
      <c r="X87" s="217"/>
      <c r="Y87" s="217">
        <f t="shared" ref="Y87:Z87" si="131">P87/P86</f>
        <v>0.64546970557377747</v>
      </c>
      <c r="Z87" s="222">
        <f t="shared" si="131"/>
        <v>0.63648020738641375</v>
      </c>
    </row>
    <row r="88" spans="1:26" ht="20.100000000000001" customHeight="1">
      <c r="A88" s="16"/>
      <c r="C88" t="s">
        <v>123</v>
      </c>
      <c r="D88" s="25">
        <f>D77</f>
        <v>0</v>
      </c>
      <c r="E88" s="26">
        <f t="shared" ref="E88:Q88" si="132">E77</f>
        <v>0</v>
      </c>
      <c r="F88" s="26">
        <f t="shared" si="132"/>
        <v>0</v>
      </c>
      <c r="G88" s="26">
        <f t="shared" si="132"/>
        <v>0</v>
      </c>
      <c r="H88" s="26">
        <f t="shared" si="132"/>
        <v>0</v>
      </c>
      <c r="I88" s="26">
        <f t="shared" si="132"/>
        <v>0</v>
      </c>
      <c r="J88" s="26">
        <f t="shared" si="132"/>
        <v>0</v>
      </c>
      <c r="K88" s="26">
        <f t="shared" si="132"/>
        <v>45.841999999999999</v>
      </c>
      <c r="L88" s="26">
        <f t="shared" si="132"/>
        <v>53.930999999999997</v>
      </c>
      <c r="M88" s="26">
        <f t="shared" ref="M88" si="133">M77</f>
        <v>264.88799999999998</v>
      </c>
      <c r="N88" s="26">
        <f t="shared" ref="N88:P88" si="134">N77</f>
        <v>1880.4919999999997</v>
      </c>
      <c r="O88" s="26"/>
      <c r="P88" s="26">
        <f t="shared" si="134"/>
        <v>1597.0989999999997</v>
      </c>
      <c r="Q88" s="45">
        <f t="shared" si="132"/>
        <v>574.70899999999983</v>
      </c>
      <c r="R88" s="211">
        <f t="shared" si="126"/>
        <v>-0.64015443000089545</v>
      </c>
      <c r="T88" s="223">
        <f>D88/D86</f>
        <v>0</v>
      </c>
      <c r="U88" s="217">
        <f>I88/I86</f>
        <v>0</v>
      </c>
      <c r="V88" s="217">
        <f>M88/M86</f>
        <v>2.0572094790007173E-2</v>
      </c>
      <c r="W88" s="217">
        <f>N88/N86</f>
        <v>0.11982159663960318</v>
      </c>
      <c r="X88" s="217"/>
      <c r="Y88" s="217">
        <f t="shared" ref="Y88:Z88" si="135">P88/P86</f>
        <v>7.0623229719808986E-2</v>
      </c>
      <c r="Z88" s="222">
        <f t="shared" si="135"/>
        <v>2.6686169662223942E-2</v>
      </c>
    </row>
    <row r="89" spans="1:26" ht="20.100000000000001" customHeight="1" thickBot="1">
      <c r="A89" s="34"/>
      <c r="B89" s="15"/>
      <c r="C89" s="99" t="s">
        <v>106</v>
      </c>
      <c r="D89" s="29">
        <f>D80</f>
        <v>799.65600000000006</v>
      </c>
      <c r="E89" s="30">
        <f t="shared" ref="E89:Q89" si="136">E80</f>
        <v>682.51900000000001</v>
      </c>
      <c r="F89" s="30">
        <f t="shared" si="136"/>
        <v>815.5</v>
      </c>
      <c r="G89" s="30">
        <f t="shared" si="136"/>
        <v>3463.9579999999996</v>
      </c>
      <c r="H89" s="30">
        <f t="shared" si="136"/>
        <v>1377.3410000000001</v>
      </c>
      <c r="I89" s="30">
        <f t="shared" si="136"/>
        <v>1723.7729999999999</v>
      </c>
      <c r="J89" s="30">
        <f t="shared" si="136"/>
        <v>1484.471</v>
      </c>
      <c r="K89" s="30">
        <f t="shared" si="136"/>
        <v>892.97699999999998</v>
      </c>
      <c r="L89" s="30">
        <f t="shared" si="136"/>
        <v>2087.8820000000001</v>
      </c>
      <c r="M89" s="30">
        <f t="shared" ref="M89" si="137">M80</f>
        <v>2718.8490000000002</v>
      </c>
      <c r="N89" s="30">
        <f t="shared" ref="N89:P89" si="138">N80</f>
        <v>2419.6610000000001</v>
      </c>
      <c r="O89" s="30"/>
      <c r="P89" s="30">
        <f t="shared" si="138"/>
        <v>6420.3759999999993</v>
      </c>
      <c r="Q89" s="98">
        <f t="shared" si="136"/>
        <v>7253.9940000000006</v>
      </c>
      <c r="R89" s="212">
        <f t="shared" si="126"/>
        <v>0.12983943619501434</v>
      </c>
      <c r="T89" s="229">
        <f>D89/D86</f>
        <v>0.11719506027223522</v>
      </c>
      <c r="U89" s="230">
        <f>I89/I86</f>
        <v>0.26462145475305993</v>
      </c>
      <c r="V89" s="230">
        <f>M89/M86</f>
        <v>0.21115497624549326</v>
      </c>
      <c r="W89" s="230">
        <f>N89/N86</f>
        <v>0.15417648378540239</v>
      </c>
      <c r="X89" s="230"/>
      <c r="Y89" s="230">
        <f t="shared" ref="Y89:Z89" si="139">P89/P86</f>
        <v>0.28390706470641353</v>
      </c>
      <c r="Z89" s="312">
        <f t="shared" si="139"/>
        <v>0.33683362295136243</v>
      </c>
    </row>
    <row r="90" spans="1:26" ht="20.100000000000001" customHeight="1" thickBot="1"/>
    <row r="91" spans="1:26" ht="15" customHeight="1">
      <c r="A91" s="481" t="s">
        <v>71</v>
      </c>
      <c r="B91" s="462"/>
      <c r="C91" s="462"/>
      <c r="D91" s="530" t="s">
        <v>50</v>
      </c>
      <c r="E91" s="531"/>
      <c r="F91" s="531"/>
      <c r="G91" s="531"/>
      <c r="H91" s="531"/>
      <c r="I91" s="531"/>
      <c r="J91" s="531"/>
      <c r="K91" s="531"/>
      <c r="L91" s="531"/>
      <c r="M91" s="531"/>
      <c r="N91" s="531"/>
      <c r="O91" s="531"/>
      <c r="P91" s="531"/>
      <c r="Q91" s="532"/>
      <c r="R91" s="492" t="s">
        <v>175</v>
      </c>
    </row>
    <row r="92" spans="1:26" ht="15.75" customHeight="1">
      <c r="A92" s="490"/>
      <c r="B92" s="463"/>
      <c r="C92" s="463"/>
      <c r="D92" s="533" t="s">
        <v>67</v>
      </c>
      <c r="E92" s="534"/>
      <c r="F92" s="534"/>
      <c r="G92" s="534"/>
      <c r="H92" s="534"/>
      <c r="I92" s="534"/>
      <c r="J92" s="534"/>
      <c r="K92" s="534"/>
      <c r="L92" s="534"/>
      <c r="M92" s="534"/>
      <c r="N92" s="534"/>
      <c r="O92" s="534"/>
      <c r="P92" s="534"/>
      <c r="Q92" s="535"/>
      <c r="R92" s="493"/>
    </row>
    <row r="93" spans="1:26" ht="21.75" customHeight="1" thickBot="1">
      <c r="A93" s="490"/>
      <c r="B93" s="463"/>
      <c r="C93" s="463"/>
      <c r="D93" s="61">
        <v>2010</v>
      </c>
      <c r="E93" s="62">
        <v>2011</v>
      </c>
      <c r="F93" s="62">
        <v>2012</v>
      </c>
      <c r="G93" s="59">
        <v>2013</v>
      </c>
      <c r="H93" s="59">
        <v>2014</v>
      </c>
      <c r="I93" s="59">
        <v>2015</v>
      </c>
      <c r="J93" s="59">
        <v>2016</v>
      </c>
      <c r="K93" s="59">
        <v>2017</v>
      </c>
      <c r="L93" s="59">
        <v>2018</v>
      </c>
      <c r="M93" s="59">
        <v>2019</v>
      </c>
      <c r="N93" s="59">
        <v>2020</v>
      </c>
      <c r="O93" s="59">
        <v>2021</v>
      </c>
      <c r="P93" s="59">
        <v>2022</v>
      </c>
      <c r="Q93" s="60">
        <v>2023</v>
      </c>
      <c r="R93" s="494"/>
    </row>
    <row r="94" spans="1:26" ht="20.100000000000001" customHeight="1" thickBot="1">
      <c r="A94" s="42" t="s">
        <v>44</v>
      </c>
      <c r="B94" s="43"/>
      <c r="C94" s="43"/>
      <c r="D94" s="361">
        <f>(D51/D7)*10</f>
        <v>0.53806079386292549</v>
      </c>
      <c r="E94" s="140">
        <f t="shared" ref="E94:Q94" si="140">(E51/E7)*10</f>
        <v>0.5955037134119705</v>
      </c>
      <c r="F94" s="140">
        <f t="shared" si="140"/>
        <v>0.83551322866627153</v>
      </c>
      <c r="G94" s="140">
        <f t="shared" si="140"/>
        <v>0.9779500916145335</v>
      </c>
      <c r="H94" s="140">
        <f t="shared" si="140"/>
        <v>0.98434271567781528</v>
      </c>
      <c r="I94" s="140">
        <f t="shared" si="140"/>
        <v>0.81372432156594798</v>
      </c>
      <c r="J94" s="140">
        <f t="shared" si="140"/>
        <v>1.1518293780963815</v>
      </c>
      <c r="K94" s="140">
        <f t="shared" si="140"/>
        <v>1.4901228437498131</v>
      </c>
      <c r="L94" s="140">
        <f t="shared" si="140"/>
        <v>1.3085388607254171</v>
      </c>
      <c r="M94" s="140">
        <f t="shared" si="140"/>
        <v>1.060328501386445</v>
      </c>
      <c r="N94" s="140">
        <f t="shared" ref="N94" si="141">(N51/N7)*10</f>
        <v>1.4588651295946402</v>
      </c>
      <c r="O94" s="140"/>
      <c r="P94" s="140">
        <f t="shared" si="140"/>
        <v>1.2837056788834209</v>
      </c>
      <c r="Q94" s="362">
        <f t="shared" si="140"/>
        <v>1.1727050525639469</v>
      </c>
      <c r="R94" s="28">
        <f t="shared" ref="R94:R101" si="142">(Q94-P94)/P94</f>
        <v>-8.6468906498897338E-2</v>
      </c>
    </row>
    <row r="95" spans="1:26" ht="20.100000000000001" customHeight="1">
      <c r="A95" s="69"/>
      <c r="B95" s="68" t="s">
        <v>97</v>
      </c>
      <c r="C95" s="68"/>
      <c r="D95" s="363">
        <f t="shared" ref="D95:Q95" si="143">(D52/D8)*10</f>
        <v>0.72272669732486039</v>
      </c>
      <c r="E95" s="364">
        <f t="shared" si="143"/>
        <v>0.7671966193330948</v>
      </c>
      <c r="F95" s="364">
        <f t="shared" si="143"/>
        <v>1.3577294202816717</v>
      </c>
      <c r="G95" s="364">
        <f t="shared" si="143"/>
        <v>1.8069924347546373</v>
      </c>
      <c r="H95" s="364">
        <f t="shared" si="143"/>
        <v>2.2442138807553653</v>
      </c>
      <c r="I95" s="364">
        <f t="shared" si="143"/>
        <v>2.3370330039330591</v>
      </c>
      <c r="J95" s="364">
        <f t="shared" si="143"/>
        <v>3.7775713969958695</v>
      </c>
      <c r="K95" s="364">
        <f t="shared" si="143"/>
        <v>4.7710492044350525</v>
      </c>
      <c r="L95" s="364">
        <f t="shared" si="143"/>
        <v>3.0513297229360639</v>
      </c>
      <c r="M95" s="364">
        <f t="shared" si="143"/>
        <v>3.0638538777563702</v>
      </c>
      <c r="N95" s="364">
        <f t="shared" ref="N95" si="144">(N52/N8)*10</f>
        <v>4.9215148956735488</v>
      </c>
      <c r="O95" s="364"/>
      <c r="P95" s="364">
        <f t="shared" si="143"/>
        <v>7.6119273238736636</v>
      </c>
      <c r="Q95" s="365">
        <f t="shared" si="143"/>
        <v>9.0962840994451231</v>
      </c>
      <c r="R95" s="81">
        <f t="shared" si="142"/>
        <v>0.19500406564786793</v>
      </c>
    </row>
    <row r="96" spans="1:26" ht="20.100000000000001" customHeight="1">
      <c r="A96" s="16"/>
      <c r="C96" t="s">
        <v>46</v>
      </c>
      <c r="D96" s="141">
        <f t="shared" ref="D96:Q96" si="145">(D53/D9)*10</f>
        <v>0.56902012894888399</v>
      </c>
      <c r="E96" s="142">
        <f t="shared" si="145"/>
        <v>0.61333269983268812</v>
      </c>
      <c r="F96" s="142">
        <f t="shared" si="145"/>
        <v>0.93467001662985183</v>
      </c>
      <c r="G96" s="142">
        <f t="shared" si="145"/>
        <v>1.2955794579626356</v>
      </c>
      <c r="H96" s="142">
        <f t="shared" si="145"/>
        <v>0.86259562952714208</v>
      </c>
      <c r="I96" s="142">
        <f t="shared" si="145"/>
        <v>0.8702048679776373</v>
      </c>
      <c r="J96" s="142">
        <f t="shared" si="145"/>
        <v>1.0876312152065435</v>
      </c>
      <c r="K96" s="142">
        <f t="shared" si="145"/>
        <v>1.3590607598664985</v>
      </c>
      <c r="L96" s="142">
        <f t="shared" si="145"/>
        <v>1.7490996115615942</v>
      </c>
      <c r="M96" s="142">
        <f t="shared" si="145"/>
        <v>4.3662402845355981</v>
      </c>
      <c r="N96" s="142">
        <f t="shared" ref="N96" si="146">(N53/N9)*10</f>
        <v>5.2158812078939887</v>
      </c>
      <c r="O96" s="142"/>
      <c r="P96" s="142">
        <f t="shared" si="145"/>
        <v>4.399856697232031</v>
      </c>
      <c r="Q96" s="366">
        <f t="shared" si="145"/>
        <v>4.3511861723660807</v>
      </c>
      <c r="R96" s="211">
        <f t="shared" si="142"/>
        <v>-1.1061843195158853E-2</v>
      </c>
    </row>
    <row r="97" spans="1:18" ht="20.100000000000001" customHeight="1">
      <c r="A97" s="16"/>
      <c r="C97" t="s">
        <v>47</v>
      </c>
      <c r="D97" s="141">
        <f t="shared" ref="D97:Q97" si="147">(D54/D10)*10</f>
        <v>0.93688723897621184</v>
      </c>
      <c r="E97" s="142">
        <f t="shared" si="147"/>
        <v>1.0202048772378436</v>
      </c>
      <c r="F97" s="142">
        <f t="shared" si="147"/>
        <v>1.964163747564861</v>
      </c>
      <c r="G97" s="142">
        <f t="shared" si="147"/>
        <v>2.2432929770487444</v>
      </c>
      <c r="H97" s="142">
        <f t="shared" si="147"/>
        <v>3.8647593898114145</v>
      </c>
      <c r="I97" s="142">
        <f t="shared" si="147"/>
        <v>4.8896373955311008</v>
      </c>
      <c r="J97" s="142">
        <f t="shared" si="147"/>
        <v>10.710982496804611</v>
      </c>
      <c r="K97" s="142">
        <f t="shared" si="147"/>
        <v>11.05668372349141</v>
      </c>
      <c r="L97" s="142">
        <f t="shared" si="147"/>
        <v>3.6076236518000036</v>
      </c>
      <c r="M97" s="142">
        <f t="shared" si="147"/>
        <v>2.8873626155179566</v>
      </c>
      <c r="N97" s="142">
        <f t="shared" ref="N97" si="148">(N54/N10)*10</f>
        <v>4.8532360332889226</v>
      </c>
      <c r="O97" s="142"/>
      <c r="P97" s="142">
        <f t="shared" si="147"/>
        <v>11.101763369283439</v>
      </c>
      <c r="Q97" s="366">
        <f t="shared" si="147"/>
        <v>14.293301348333191</v>
      </c>
      <c r="R97" s="211">
        <f t="shared" si="142"/>
        <v>0.28748027433913398</v>
      </c>
    </row>
    <row r="98" spans="1:18" ht="20.100000000000001" customHeight="1">
      <c r="A98" s="264"/>
      <c r="B98" s="536" t="s">
        <v>105</v>
      </c>
      <c r="C98" s="537"/>
      <c r="D98" s="367"/>
      <c r="E98" s="143"/>
      <c r="F98" s="143"/>
      <c r="G98" s="143"/>
      <c r="H98" s="143"/>
      <c r="I98" s="143"/>
      <c r="J98" s="143"/>
      <c r="K98" s="143">
        <f t="shared" ref="K98:Q98" si="149">(K55/K11)*10</f>
        <v>0.31207303066354214</v>
      </c>
      <c r="L98" s="143">
        <f t="shared" si="149"/>
        <v>0.50851497709823978</v>
      </c>
      <c r="M98" s="143">
        <f t="shared" si="149"/>
        <v>0.28394788301856594</v>
      </c>
      <c r="N98" s="143">
        <f t="shared" ref="N98" si="150">(N55/N11)*10</f>
        <v>0.48301323974950011</v>
      </c>
      <c r="O98" s="143"/>
      <c r="P98" s="143">
        <f t="shared" si="149"/>
        <v>0.5293176709703159</v>
      </c>
      <c r="Q98" s="368">
        <f t="shared" si="149"/>
        <v>0.41561128249143142</v>
      </c>
      <c r="R98" s="83">
        <f t="shared" si="142"/>
        <v>-0.21481691376455317</v>
      </c>
    </row>
    <row r="99" spans="1:18" ht="20.100000000000001" customHeight="1">
      <c r="A99" s="16"/>
      <c r="C99" t="s">
        <v>46</v>
      </c>
      <c r="D99" s="141"/>
      <c r="E99" s="142"/>
      <c r="F99" s="142"/>
      <c r="G99" s="142"/>
      <c r="H99" s="142"/>
      <c r="I99" s="142"/>
      <c r="J99" s="142"/>
      <c r="K99" s="142">
        <f t="shared" ref="K99:Q99" si="151">(K56/K12)*10</f>
        <v>0.30309194567593467</v>
      </c>
      <c r="L99" s="142">
        <f t="shared" si="151"/>
        <v>0.50003273655528391</v>
      </c>
      <c r="M99" s="142">
        <f t="shared" si="151"/>
        <v>0.25557957256034047</v>
      </c>
      <c r="N99" s="142">
        <f t="shared" ref="N99" si="152">(N56/N12)*10</f>
        <v>0.28274648079548848</v>
      </c>
      <c r="O99" s="142"/>
      <c r="P99" s="142">
        <f t="shared" si="151"/>
        <v>0.37339890876783643</v>
      </c>
      <c r="Q99" s="366">
        <f t="shared" si="151"/>
        <v>0.33975186670916224</v>
      </c>
      <c r="R99" s="211">
        <f t="shared" si="142"/>
        <v>-9.0110177798067681E-2</v>
      </c>
    </row>
    <row r="100" spans="1:18" ht="20.100000000000001" customHeight="1">
      <c r="A100" s="16"/>
      <c r="C100" t="s">
        <v>47</v>
      </c>
      <c r="D100" s="141"/>
      <c r="E100" s="142"/>
      <c r="F100" s="142"/>
      <c r="G100" s="142"/>
      <c r="H100" s="142"/>
      <c r="I100" s="142"/>
      <c r="J100" s="142"/>
      <c r="K100" s="142">
        <f t="shared" ref="K100:Q100" si="153">(K57/K13)*10</f>
        <v>6.4016198854908533</v>
      </c>
      <c r="L100" s="142">
        <f t="shared" si="153"/>
        <v>3.7143665158371042</v>
      </c>
      <c r="M100" s="142">
        <f t="shared" si="153"/>
        <v>0.74780427664134896</v>
      </c>
      <c r="N100" s="142">
        <f t="shared" ref="N100" si="154">(N57/N13)*10</f>
        <v>0.74916203549196858</v>
      </c>
      <c r="O100" s="142"/>
      <c r="P100" s="142">
        <f t="shared" si="153"/>
        <v>0.98447766938460024</v>
      </c>
      <c r="Q100" s="366">
        <f t="shared" si="153"/>
        <v>1.447235205475953</v>
      </c>
      <c r="R100" s="211">
        <f t="shared" si="142"/>
        <v>0.47005386763178059</v>
      </c>
    </row>
    <row r="101" spans="1:18" ht="20.100000000000001" customHeight="1">
      <c r="A101" s="70"/>
      <c r="B101" s="71" t="s">
        <v>106</v>
      </c>
      <c r="C101" s="71"/>
      <c r="D101" s="367">
        <f t="shared" ref="D101:Q101" si="155">(D58/D14)*10</f>
        <v>0.27128266448109584</v>
      </c>
      <c r="E101" s="143">
        <f t="shared" si="155"/>
        <v>0.30401432683343338</v>
      </c>
      <c r="F101" s="143">
        <f t="shared" si="155"/>
        <v>0.39318824076370501</v>
      </c>
      <c r="G101" s="143">
        <f t="shared" si="155"/>
        <v>0.62134495932896883</v>
      </c>
      <c r="H101" s="143">
        <f t="shared" si="155"/>
        <v>0.35681653227708993</v>
      </c>
      <c r="I101" s="143">
        <f t="shared" si="155"/>
        <v>0.37636244713183675</v>
      </c>
      <c r="J101" s="143">
        <f t="shared" si="155"/>
        <v>0.40424083126019217</v>
      </c>
      <c r="K101" s="143">
        <f t="shared" si="155"/>
        <v>0.69803882702582187</v>
      </c>
      <c r="L101" s="143">
        <f t="shared" si="155"/>
        <v>0.6782748931793614</v>
      </c>
      <c r="M101" s="143">
        <f t="shared" si="155"/>
        <v>0.53569981474355743</v>
      </c>
      <c r="N101" s="143">
        <f t="shared" ref="N101" si="156">(N58/N14)*10</f>
        <v>0.56462400301237392</v>
      </c>
      <c r="O101" s="143"/>
      <c r="P101" s="143">
        <f t="shared" si="155"/>
        <v>0.45417404093943742</v>
      </c>
      <c r="Q101" s="368">
        <f t="shared" si="155"/>
        <v>0.47390054318416758</v>
      </c>
      <c r="R101" s="83">
        <f t="shared" si="142"/>
        <v>4.3433795123840255E-2</v>
      </c>
    </row>
    <row r="102" spans="1:18" ht="20.100000000000001" customHeight="1">
      <c r="A102" s="16"/>
      <c r="C102" t="s">
        <v>46</v>
      </c>
      <c r="D102" s="141">
        <f t="shared" ref="D102:Q102" si="157">(D59/D15)*10</f>
        <v>0.25225565477791639</v>
      </c>
      <c r="E102" s="142">
        <f t="shared" si="157"/>
        <v>0.24291608203407722</v>
      </c>
      <c r="F102" s="142">
        <f t="shared" si="157"/>
        <v>0.34950745940104661</v>
      </c>
      <c r="G102" s="142">
        <f t="shared" si="157"/>
        <v>0.57308651817934941</v>
      </c>
      <c r="H102" s="142">
        <f t="shared" si="157"/>
        <v>0.28179689055269341</v>
      </c>
      <c r="I102" s="142">
        <f t="shared" si="157"/>
        <v>0.34031493059954121</v>
      </c>
      <c r="J102" s="142">
        <f t="shared" si="157"/>
        <v>0.30918369906229592</v>
      </c>
      <c r="K102" s="142">
        <f t="shared" si="157"/>
        <v>1.4218220830898074</v>
      </c>
      <c r="L102" s="142">
        <f t="shared" si="157"/>
        <v>0.60740312584346323</v>
      </c>
      <c r="M102" s="142">
        <f t="shared" si="157"/>
        <v>0.27618883528600963</v>
      </c>
      <c r="N102" s="142">
        <f t="shared" ref="N102" si="158">(N59/N15)*10</f>
        <v>2.7512605042016807</v>
      </c>
      <c r="O102" s="142"/>
      <c r="P102" s="142">
        <f t="shared" si="157"/>
        <v>3.6241073978863185</v>
      </c>
      <c r="Q102" s="366">
        <f t="shared" si="157"/>
        <v>5.4283328694684112</v>
      </c>
      <c r="R102" s="211">
        <f>(Q102-P102)/P102</f>
        <v>0.4978399571255443</v>
      </c>
    </row>
    <row r="103" spans="1:18" ht="20.100000000000001" customHeight="1" thickBot="1">
      <c r="A103" s="16"/>
      <c r="C103" t="s">
        <v>47</v>
      </c>
      <c r="D103" s="141">
        <f t="shared" ref="D103:Q103" si="159">(D60/D16)*10</f>
        <v>0.33943240723540263</v>
      </c>
      <c r="E103" s="142">
        <f t="shared" si="159"/>
        <v>0.46245323084887108</v>
      </c>
      <c r="F103" s="142">
        <f t="shared" si="159"/>
        <v>0.50051166378311607</v>
      </c>
      <c r="G103" s="142">
        <f t="shared" si="159"/>
        <v>0.6515003487082931</v>
      </c>
      <c r="H103" s="142">
        <f t="shared" si="159"/>
        <v>0.46858450834677245</v>
      </c>
      <c r="I103" s="142">
        <f t="shared" si="159"/>
        <v>0.42367232227449769</v>
      </c>
      <c r="J103" s="142">
        <f t="shared" si="159"/>
        <v>0.57307499517727112</v>
      </c>
      <c r="K103" s="142">
        <f t="shared" si="159"/>
        <v>0.63386862184326376</v>
      </c>
      <c r="L103" s="142">
        <f t="shared" si="159"/>
        <v>0.68756895450939115</v>
      </c>
      <c r="M103" s="142">
        <f t="shared" si="159"/>
        <v>0.54112821424609869</v>
      </c>
      <c r="N103" s="142">
        <f t="shared" ref="N103" si="160">(N60/N16)*10</f>
        <v>0.56431700151229758</v>
      </c>
      <c r="O103" s="142"/>
      <c r="P103" s="142">
        <f t="shared" si="159"/>
        <v>0.45338969604659773</v>
      </c>
      <c r="Q103" s="366">
        <f t="shared" si="159"/>
        <v>0.47274038782388178</v>
      </c>
      <c r="R103" s="211">
        <f>(Q103-P103)/P103</f>
        <v>4.2680043119672599E-2</v>
      </c>
    </row>
    <row r="104" spans="1:18" ht="20.100000000000001" customHeight="1" thickBot="1">
      <c r="A104" s="42" t="s">
        <v>49</v>
      </c>
      <c r="B104" s="43"/>
      <c r="C104" s="43"/>
      <c r="D104" s="361">
        <f t="shared" ref="D104:Q104" si="161">(D61/D17)*10</f>
        <v>2.8226684180896982</v>
      </c>
      <c r="E104" s="140">
        <f t="shared" si="161"/>
        <v>26.594178082191778</v>
      </c>
      <c r="F104" s="140">
        <f t="shared" si="161"/>
        <v>5.1982792334767289</v>
      </c>
      <c r="G104" s="140">
        <f t="shared" si="161"/>
        <v>18.632379248658321</v>
      </c>
      <c r="H104" s="140">
        <f t="shared" si="161"/>
        <v>7.1214566662145682</v>
      </c>
      <c r="I104" s="140">
        <f t="shared" si="161"/>
        <v>5.6529770548939871</v>
      </c>
      <c r="J104" s="140">
        <f t="shared" si="161"/>
        <v>6.626987845547502</v>
      </c>
      <c r="K104" s="140">
        <f t="shared" si="161"/>
        <v>46.732582961381709</v>
      </c>
      <c r="L104" s="140">
        <f t="shared" si="161"/>
        <v>5.2551641924488237</v>
      </c>
      <c r="M104" s="140">
        <f t="shared" si="161"/>
        <v>48.366217516843122</v>
      </c>
      <c r="N104" s="140">
        <f t="shared" ref="N104" si="162">(N61/N17)*10</f>
        <v>22.929480509085089</v>
      </c>
      <c r="O104" s="140"/>
      <c r="P104" s="140">
        <f t="shared" si="161"/>
        <v>50.687784409904857</v>
      </c>
      <c r="Q104" s="362">
        <f t="shared" si="161"/>
        <v>24.324487034326584</v>
      </c>
      <c r="R104" s="28">
        <f t="shared" ref="R104:R111" si="163">(Q104-P104)/P104</f>
        <v>-0.52011145648786028</v>
      </c>
    </row>
    <row r="105" spans="1:18" ht="20.100000000000001" customHeight="1">
      <c r="A105" s="69"/>
      <c r="B105" s="68" t="s">
        <v>97</v>
      </c>
      <c r="C105" s="68"/>
      <c r="D105" s="363">
        <f t="shared" ref="D105:Q105" si="164">(D62/D18)*10</f>
        <v>3.5611217641418986</v>
      </c>
      <c r="E105" s="364">
        <f t="shared" si="164"/>
        <v>26.594178082191778</v>
      </c>
      <c r="F105" s="364">
        <f t="shared" si="164"/>
        <v>5.4826957156259759</v>
      </c>
      <c r="G105" s="364">
        <f t="shared" si="164"/>
        <v>208.55789473684206</v>
      </c>
      <c r="H105" s="364">
        <f t="shared" si="164"/>
        <v>7.0569912948857461</v>
      </c>
      <c r="I105" s="364">
        <f t="shared" si="164"/>
        <v>4.6531245914498616</v>
      </c>
      <c r="J105" s="364">
        <f t="shared" si="164"/>
        <v>6.4890555218613883</v>
      </c>
      <c r="K105" s="364">
        <f t="shared" si="164"/>
        <v>46.732582961381709</v>
      </c>
      <c r="L105" s="364">
        <f t="shared" si="164"/>
        <v>8.4882247902698698</v>
      </c>
      <c r="M105" s="364">
        <f t="shared" si="164"/>
        <v>52.338360443822054</v>
      </c>
      <c r="N105" s="364">
        <f t="shared" ref="N105" si="165">(N62/N18)*10</f>
        <v>22.44621613377333</v>
      </c>
      <c r="O105" s="364"/>
      <c r="P105" s="364">
        <f t="shared" si="164"/>
        <v>51.294886013555157</v>
      </c>
      <c r="Q105" s="365">
        <f t="shared" si="164"/>
        <v>24.043317208016578</v>
      </c>
      <c r="R105" s="81">
        <f t="shared" si="163"/>
        <v>-0.53127262624849381</v>
      </c>
    </row>
    <row r="106" spans="1:18" ht="20.100000000000001" customHeight="1">
      <c r="A106" s="16"/>
      <c r="C106" t="s">
        <v>46</v>
      </c>
      <c r="D106" s="141">
        <f t="shared" ref="D106:Q106" si="166">(D63/D19)*10</f>
        <v>2.1491324401493519</v>
      </c>
      <c r="E106" s="142">
        <f t="shared" si="166"/>
        <v>276.49999999999994</v>
      </c>
      <c r="F106" s="142">
        <f t="shared" si="166"/>
        <v>19.042462845010618</v>
      </c>
      <c r="G106" s="142">
        <f t="shared" si="166"/>
        <v>591.71428571428567</v>
      </c>
      <c r="H106" s="142">
        <f t="shared" si="166"/>
        <v>1.4910065059318791</v>
      </c>
      <c r="I106" s="142">
        <f t="shared" si="166"/>
        <v>1.9205498203387896</v>
      </c>
      <c r="J106" s="142">
        <f t="shared" si="166"/>
        <v>4.1466284074605451</v>
      </c>
      <c r="K106" s="142">
        <f t="shared" si="166"/>
        <v>98.858823529411751</v>
      </c>
      <c r="L106" s="142">
        <f t="shared" si="166"/>
        <v>3.0618022012827621</v>
      </c>
      <c r="M106" s="142">
        <f t="shared" si="166"/>
        <v>22.18466453674122</v>
      </c>
      <c r="N106" s="142">
        <f t="shared" ref="N106" si="167">(N63/N19)*10</f>
        <v>8.3171044202434317</v>
      </c>
      <c r="O106" s="142"/>
      <c r="P106" s="142">
        <f t="shared" si="166"/>
        <v>36.631077529566348</v>
      </c>
      <c r="Q106" s="366">
        <f t="shared" si="166"/>
        <v>25.136382365059738</v>
      </c>
      <c r="R106" s="27">
        <f t="shared" si="163"/>
        <v>-0.31379626098164326</v>
      </c>
    </row>
    <row r="107" spans="1:18" ht="20.100000000000001" customHeight="1">
      <c r="A107" s="16"/>
      <c r="C107" t="s">
        <v>47</v>
      </c>
      <c r="D107" s="141">
        <f t="shared" ref="D107:Q107" si="168">(D64/D20)*10</f>
        <v>5.2569242943814309</v>
      </c>
      <c r="E107" s="142">
        <f t="shared" si="168"/>
        <v>16.193816884661114</v>
      </c>
      <c r="F107" s="142">
        <f t="shared" si="168"/>
        <v>4.4046587520396088</v>
      </c>
      <c r="G107" s="142">
        <f t="shared" si="168"/>
        <v>178.07954545454544</v>
      </c>
      <c r="H107" s="142">
        <f t="shared" si="168"/>
        <v>8.25986270779919</v>
      </c>
      <c r="I107" s="142">
        <f t="shared" si="168"/>
        <v>8.3207532726020048</v>
      </c>
      <c r="J107" s="142">
        <f t="shared" si="168"/>
        <v>7.0462052962052955</v>
      </c>
      <c r="K107" s="142">
        <f t="shared" si="168"/>
        <v>45.858326756116803</v>
      </c>
      <c r="L107" s="142">
        <f t="shared" si="168"/>
        <v>39.476373502147865</v>
      </c>
      <c r="M107" s="142">
        <f t="shared" si="168"/>
        <v>58.452707955428878</v>
      </c>
      <c r="N107" s="142">
        <f t="shared" ref="N107" si="169">(N64/N20)*10</f>
        <v>35.289571201694031</v>
      </c>
      <c r="O107" s="142"/>
      <c r="P107" s="142">
        <f t="shared" si="168"/>
        <v>54.680039435765224</v>
      </c>
      <c r="Q107" s="366">
        <f t="shared" si="168"/>
        <v>23.873918457265088</v>
      </c>
      <c r="R107" s="27">
        <f t="shared" si="163"/>
        <v>-0.56338878494572575</v>
      </c>
    </row>
    <row r="108" spans="1:18" ht="20.100000000000001" customHeight="1">
      <c r="A108" s="70"/>
      <c r="B108" s="536" t="s">
        <v>105</v>
      </c>
      <c r="C108" s="537"/>
      <c r="D108" s="367"/>
      <c r="E108" s="143"/>
      <c r="F108" s="143"/>
      <c r="G108" s="143"/>
      <c r="H108" s="143"/>
      <c r="I108" s="143"/>
      <c r="J108" s="143"/>
      <c r="K108" s="143"/>
      <c r="L108" s="143">
        <f t="shared" ref="L108:Q108" si="170">(L65/L21)*10</f>
        <v>232.5</v>
      </c>
      <c r="M108" s="143">
        <f t="shared" si="170"/>
        <v>144.33333333333334</v>
      </c>
      <c r="N108" s="143">
        <f t="shared" ref="N108" si="171">(N65/N21)*10</f>
        <v>17.590322580645161</v>
      </c>
      <c r="O108" s="143"/>
      <c r="P108" s="143">
        <f t="shared" si="170"/>
        <v>155.82812499999997</v>
      </c>
      <c r="Q108" s="369">
        <f t="shared" si="170"/>
        <v>478.47619047619048</v>
      </c>
      <c r="R108" s="83">
        <f t="shared" si="163"/>
        <v>2.0705380718415918</v>
      </c>
    </row>
    <row r="109" spans="1:18" ht="20.100000000000001" customHeight="1">
      <c r="A109" s="16"/>
      <c r="C109" t="s">
        <v>46</v>
      </c>
      <c r="D109" s="141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366"/>
      <c r="R109" s="27"/>
    </row>
    <row r="110" spans="1:18" ht="20.100000000000001" customHeight="1">
      <c r="A110" s="16"/>
      <c r="C110" t="s">
        <v>47</v>
      </c>
      <c r="D110" s="141"/>
      <c r="E110" s="142"/>
      <c r="F110" s="142"/>
      <c r="G110" s="142"/>
      <c r="H110" s="142"/>
      <c r="I110" s="142"/>
      <c r="J110" s="142"/>
      <c r="K110" s="142"/>
      <c r="L110" s="142">
        <f t="shared" ref="L110:Q110" si="172">(L67/L23)*10</f>
        <v>232.5</v>
      </c>
      <c r="M110" s="142">
        <f t="shared" si="172"/>
        <v>144.33333333333334</v>
      </c>
      <c r="N110" s="142">
        <f t="shared" ref="N110" si="173">(N67/N23)*10</f>
        <v>17.590322580645161</v>
      </c>
      <c r="O110" s="142"/>
      <c r="P110" s="142">
        <f t="shared" si="172"/>
        <v>114.27551020408163</v>
      </c>
      <c r="Q110" s="366">
        <f t="shared" si="172"/>
        <v>538.20000000000005</v>
      </c>
      <c r="R110" s="27">
        <f t="shared" si="163"/>
        <v>3.7096705062952058</v>
      </c>
    </row>
    <row r="111" spans="1:18" ht="20.100000000000001" customHeight="1">
      <c r="A111" s="70"/>
      <c r="B111" s="71" t="s">
        <v>106</v>
      </c>
      <c r="C111" s="71"/>
      <c r="D111" s="367">
        <f t="shared" ref="D111:Q111" si="174">(D68/D24)*10</f>
        <v>1.5850155669378327</v>
      </c>
      <c r="E111" s="143"/>
      <c r="F111" s="143">
        <f t="shared" si="174"/>
        <v>0.90157480314960636</v>
      </c>
      <c r="G111" s="143">
        <f t="shared" si="174"/>
        <v>0.99511241446725307</v>
      </c>
      <c r="H111" s="143">
        <f t="shared" si="174"/>
        <v>29.690476190476197</v>
      </c>
      <c r="I111" s="143">
        <f t="shared" si="174"/>
        <v>13.631977047470002</v>
      </c>
      <c r="J111" s="143">
        <f t="shared" si="174"/>
        <v>562.55555555555554</v>
      </c>
      <c r="K111" s="143"/>
      <c r="L111" s="143">
        <f t="shared" si="174"/>
        <v>1.2000000000000002</v>
      </c>
      <c r="M111" s="143">
        <f t="shared" si="174"/>
        <v>14.705615942028984</v>
      </c>
      <c r="N111" s="143">
        <f t="shared" ref="N111" si="175">(N68/N24)*10</f>
        <v>158.02808988764045</v>
      </c>
      <c r="O111" s="143"/>
      <c r="P111" s="143">
        <f t="shared" si="174"/>
        <v>9.2824156305506218</v>
      </c>
      <c r="Q111" s="368">
        <f t="shared" si="174"/>
        <v>66.600000000000009</v>
      </c>
      <c r="R111" s="83">
        <f t="shared" si="163"/>
        <v>6.1748564867967861</v>
      </c>
    </row>
    <row r="112" spans="1:18" ht="20.100000000000001" customHeight="1">
      <c r="A112" s="16"/>
      <c r="C112" t="s">
        <v>46</v>
      </c>
      <c r="D112" s="141"/>
      <c r="E112" s="142"/>
      <c r="F112" s="142"/>
      <c r="G112" s="142"/>
      <c r="H112" s="142"/>
      <c r="I112" s="142">
        <f t="shared" ref="I112" si="176">(I69/I25)*10</f>
        <v>1.3964102564102563</v>
      </c>
      <c r="J112" s="142"/>
      <c r="K112" s="142"/>
      <c r="L112" s="142"/>
      <c r="M112" s="142"/>
      <c r="N112" s="142"/>
      <c r="O112" s="142"/>
      <c r="P112" s="142"/>
      <c r="Q112" s="366"/>
      <c r="R112" s="211"/>
    </row>
    <row r="113" spans="1:18" ht="20.100000000000001" customHeight="1" thickBot="1">
      <c r="A113" s="16"/>
      <c r="C113" t="s">
        <v>47</v>
      </c>
      <c r="D113" s="141">
        <f t="shared" ref="D113:Q113" si="177">(D70/D26)*10</f>
        <v>1.5850155669378327</v>
      </c>
      <c r="E113" s="142"/>
      <c r="F113" s="142">
        <f t="shared" si="177"/>
        <v>0.90157480314960636</v>
      </c>
      <c r="G113" s="142">
        <f t="shared" si="177"/>
        <v>0.99511241446725307</v>
      </c>
      <c r="H113" s="142">
        <f t="shared" si="177"/>
        <v>29.690476190476197</v>
      </c>
      <c r="I113" s="142">
        <f t="shared" si="177"/>
        <v>26.296178343949045</v>
      </c>
      <c r="J113" s="142">
        <f t="shared" si="177"/>
        <v>562.55555555555554</v>
      </c>
      <c r="K113" s="142"/>
      <c r="L113" s="142">
        <f t="shared" si="177"/>
        <v>1.2000000000000002</v>
      </c>
      <c r="M113" s="142">
        <f t="shared" si="177"/>
        <v>14.705615942028984</v>
      </c>
      <c r="N113" s="142">
        <f t="shared" ref="N113" si="178">(N70/N26)*10</f>
        <v>158.02808988764045</v>
      </c>
      <c r="O113" s="142"/>
      <c r="P113" s="142">
        <f t="shared" si="177"/>
        <v>9.2824156305506218</v>
      </c>
      <c r="Q113" s="366">
        <f t="shared" si="177"/>
        <v>36.222222222222229</v>
      </c>
      <c r="R113" s="211">
        <f t="shared" ref="R113:R122" si="179">(Q113-P113)/P113</f>
        <v>2.9022409320916789</v>
      </c>
    </row>
    <row r="114" spans="1:18" ht="15.75" thickBot="1">
      <c r="A114" s="257" t="s">
        <v>27</v>
      </c>
      <c r="B114" s="234"/>
      <c r="C114" s="234"/>
      <c r="D114" s="281">
        <f t="shared" ref="D114:Q120" si="180">(D71/D27)*10</f>
        <v>0.540411725009039</v>
      </c>
      <c r="E114" s="282">
        <f t="shared" si="180"/>
        <v>0.59868722411417064</v>
      </c>
      <c r="F114" s="282">
        <f t="shared" si="180"/>
        <v>0.84408675905682329</v>
      </c>
      <c r="G114" s="282">
        <f t="shared" si="180"/>
        <v>0.97954791072843783</v>
      </c>
      <c r="H114" s="282">
        <f t="shared" si="180"/>
        <v>0.99259328074667763</v>
      </c>
      <c r="I114" s="282">
        <f t="shared" si="180"/>
        <v>0.82784888761992459</v>
      </c>
      <c r="J114" s="282">
        <f t="shared" si="180"/>
        <v>1.1733209453966136</v>
      </c>
      <c r="K114" s="282">
        <f t="shared" si="180"/>
        <v>1.5174935082042353</v>
      </c>
      <c r="L114" s="282">
        <f t="shared" si="180"/>
        <v>1.3255078421759001</v>
      </c>
      <c r="M114" s="282">
        <f t="shared" si="180"/>
        <v>1.0931869881490139</v>
      </c>
      <c r="N114" s="282">
        <f t="shared" ref="N114" si="181">(N71/N27)*10</f>
        <v>1.5218440724531952</v>
      </c>
      <c r="O114" s="282"/>
      <c r="P114" s="282">
        <f t="shared" si="180"/>
        <v>0.88433454655942056</v>
      </c>
      <c r="Q114" s="283">
        <f t="shared" si="180"/>
        <v>1.3251694480165208</v>
      </c>
      <c r="R114" s="237">
        <f t="shared" si="179"/>
        <v>0.4984933622374092</v>
      </c>
    </row>
    <row r="115" spans="1:18" ht="20.100000000000001" customHeight="1">
      <c r="A115" s="277"/>
      <c r="B115" s="267" t="s">
        <v>97</v>
      </c>
      <c r="C115" s="267"/>
      <c r="D115" s="284">
        <f t="shared" si="180"/>
        <v>0.72582209639473649</v>
      </c>
      <c r="E115" s="285">
        <f t="shared" si="180"/>
        <v>0.77222151026780206</v>
      </c>
      <c r="F115" s="285">
        <f t="shared" si="180"/>
        <v>1.3742745452534701</v>
      </c>
      <c r="G115" s="285">
        <f t="shared" si="180"/>
        <v>1.8122793133985262</v>
      </c>
      <c r="H115" s="285">
        <f t="shared" si="180"/>
        <v>2.2635666186087096</v>
      </c>
      <c r="I115" s="285">
        <f t="shared" si="180"/>
        <v>2.3637309630995986</v>
      </c>
      <c r="J115" s="285">
        <f t="shared" si="180"/>
        <v>3.824932550243628</v>
      </c>
      <c r="K115" s="285">
        <f t="shared" si="180"/>
        <v>4.8729768523865316</v>
      </c>
      <c r="L115" s="285">
        <f t="shared" si="180"/>
        <v>3.094766076613908</v>
      </c>
      <c r="M115" s="285">
        <f t="shared" ref="M115:P115" si="182">(M72/M28)*10</f>
        <v>3.1867413316053375</v>
      </c>
      <c r="N115" s="285">
        <f t="shared" ref="N115" si="183">(N72/N28)*10</f>
        <v>5.1505599652060461</v>
      </c>
      <c r="O115" s="285"/>
      <c r="P115" s="285">
        <f t="shared" si="182"/>
        <v>7.8821081265238666</v>
      </c>
      <c r="Q115" s="286">
        <f t="shared" si="180"/>
        <v>9.3755937880318783</v>
      </c>
      <c r="R115" s="81">
        <f t="shared" si="179"/>
        <v>0.18947794644967175</v>
      </c>
    </row>
    <row r="116" spans="1:18" ht="20.100000000000001" customHeight="1">
      <c r="A116" s="16"/>
      <c r="C116" t="s">
        <v>46</v>
      </c>
      <c r="D116" s="92">
        <f t="shared" si="180"/>
        <v>0.57063536619577426</v>
      </c>
      <c r="E116" s="56">
        <f t="shared" si="180"/>
        <v>0.61678215108051315</v>
      </c>
      <c r="F116" s="56">
        <f t="shared" si="180"/>
        <v>0.94378256094068969</v>
      </c>
      <c r="G116" s="56">
        <f t="shared" si="180"/>
        <v>1.2979959597613278</v>
      </c>
      <c r="H116" s="56">
        <f t="shared" si="180"/>
        <v>0.86342977232284102</v>
      </c>
      <c r="I116" s="56">
        <f t="shared" si="180"/>
        <v>0.88114232227533129</v>
      </c>
      <c r="J116" s="56">
        <f t="shared" si="180"/>
        <v>1.1020659763830387</v>
      </c>
      <c r="K116" s="56">
        <f t="shared" si="180"/>
        <v>1.3651023111404661</v>
      </c>
      <c r="L116" s="56">
        <f t="shared" si="180"/>
        <v>1.7784832057625308</v>
      </c>
      <c r="M116" s="56">
        <f t="shared" ref="M116:P116" si="184">(M73/M29)*10</f>
        <v>4.4289511618650108</v>
      </c>
      <c r="N116" s="56">
        <f t="shared" ref="N116" si="185">(N73/N29)*10</f>
        <v>5.3163805875081405</v>
      </c>
      <c r="O116" s="56"/>
      <c r="P116" s="56">
        <f t="shared" si="184"/>
        <v>4.4719443236189633</v>
      </c>
      <c r="Q116" s="93">
        <f t="shared" si="180"/>
        <v>4.45229185874053</v>
      </c>
      <c r="R116" s="211">
        <f t="shared" si="179"/>
        <v>-4.3946130488783375E-3</v>
      </c>
    </row>
    <row r="117" spans="1:18" ht="20.100000000000001" customHeight="1">
      <c r="A117" s="16"/>
      <c r="C117" t="s">
        <v>47</v>
      </c>
      <c r="D117" s="92">
        <f t="shared" si="180"/>
        <v>0.94200957329885315</v>
      </c>
      <c r="E117" s="56">
        <f t="shared" si="180"/>
        <v>1.0276973480450513</v>
      </c>
      <c r="F117" s="56">
        <f t="shared" si="180"/>
        <v>1.9861194279920649</v>
      </c>
      <c r="G117" s="56">
        <f t="shared" si="180"/>
        <v>2.2510111905587289</v>
      </c>
      <c r="H117" s="56">
        <f t="shared" si="180"/>
        <v>3.8962381002308408</v>
      </c>
      <c r="I117" s="56">
        <f t="shared" si="180"/>
        <v>4.935819273073851</v>
      </c>
      <c r="J117" s="56">
        <f t="shared" si="180"/>
        <v>10.531892398487804</v>
      </c>
      <c r="K117" s="56">
        <f t="shared" si="180"/>
        <v>11.291963587758357</v>
      </c>
      <c r="L117" s="56">
        <f t="shared" si="180"/>
        <v>3.6689543462755485</v>
      </c>
      <c r="M117" s="56">
        <f t="shared" ref="M117:P117" si="186">(M74/M30)*10</f>
        <v>3.0182080794347996</v>
      </c>
      <c r="N117" s="56">
        <f t="shared" ref="N117" si="187">(N74/N30)*10</f>
        <v>5.1111462003781583</v>
      </c>
      <c r="O117" s="56"/>
      <c r="P117" s="56">
        <f t="shared" si="186"/>
        <v>11.556706458728193</v>
      </c>
      <c r="Q117" s="93">
        <f t="shared" si="180"/>
        <v>14.613211570198587</v>
      </c>
      <c r="R117" s="211">
        <f t="shared" si="179"/>
        <v>0.26447890862209883</v>
      </c>
    </row>
    <row r="118" spans="1:18" ht="20.100000000000001" customHeight="1">
      <c r="A118" s="70"/>
      <c r="B118" s="528" t="s">
        <v>123</v>
      </c>
      <c r="C118" s="529"/>
      <c r="D118" s="287"/>
      <c r="E118" s="288"/>
      <c r="F118" s="288"/>
      <c r="G118" s="288"/>
      <c r="H118" s="288"/>
      <c r="I118" s="288"/>
      <c r="J118" s="288"/>
      <c r="K118" s="288">
        <f t="shared" si="180"/>
        <v>0.31207303066354214</v>
      </c>
      <c r="L118" s="288">
        <f t="shared" si="180"/>
        <v>0.50877467603607274</v>
      </c>
      <c r="M118" s="288">
        <f t="shared" ref="M118:P118" si="188">(M75/M31)*10</f>
        <v>0.28401830993581939</v>
      </c>
      <c r="N118" s="288">
        <f t="shared" ref="N118" si="189">(N75/N31)*10</f>
        <v>0.48668367175677379</v>
      </c>
      <c r="O118" s="288"/>
      <c r="P118" s="288">
        <f t="shared" si="188"/>
        <v>0.53246614811469883</v>
      </c>
      <c r="Q118" s="289">
        <f t="shared" si="180"/>
        <v>0.41736761961278002</v>
      </c>
      <c r="R118" s="83">
        <f t="shared" si="179"/>
        <v>-0.2161612130826491</v>
      </c>
    </row>
    <row r="119" spans="1:18" ht="20.100000000000001" customHeight="1">
      <c r="A119" s="16"/>
      <c r="C119" t="s">
        <v>46</v>
      </c>
      <c r="D119" s="92"/>
      <c r="E119" s="56"/>
      <c r="F119" s="56"/>
      <c r="G119" s="56"/>
      <c r="H119" s="56"/>
      <c r="I119" s="56"/>
      <c r="J119" s="56"/>
      <c r="K119" s="56">
        <f t="shared" si="180"/>
        <v>0.30309194567593467</v>
      </c>
      <c r="L119" s="56">
        <f t="shared" si="180"/>
        <v>0.50003273655528391</v>
      </c>
      <c r="M119" s="56">
        <f t="shared" ref="M119:P119" si="190">(M76/M32)*10</f>
        <v>0.25557957256034047</v>
      </c>
      <c r="N119" s="56">
        <f t="shared" ref="N119" si="191">(N76/N32)*10</f>
        <v>0.28274648079548848</v>
      </c>
      <c r="O119" s="56"/>
      <c r="P119" s="56">
        <f t="shared" si="190"/>
        <v>0.37525655998251173</v>
      </c>
      <c r="Q119" s="93">
        <f t="shared" si="180"/>
        <v>0.34012241188487219</v>
      </c>
      <c r="R119" s="211">
        <f t="shared" si="179"/>
        <v>-9.362700574582071E-2</v>
      </c>
    </row>
    <row r="120" spans="1:18" ht="20.100000000000001" customHeight="1">
      <c r="A120" s="16"/>
      <c r="C120" t="s">
        <v>47</v>
      </c>
      <c r="D120" s="92"/>
      <c r="E120" s="56"/>
      <c r="F120" s="56"/>
      <c r="G120" s="56"/>
      <c r="H120" s="56"/>
      <c r="I120" s="56"/>
      <c r="J120" s="56"/>
      <c r="K120" s="56">
        <f t="shared" si="180"/>
        <v>6.4016198854908533</v>
      </c>
      <c r="L120" s="56">
        <f t="shared" si="180"/>
        <v>3.811378091872792</v>
      </c>
      <c r="M120" s="56">
        <f t="shared" ref="M120:P120" si="192">(M77/M33)*10</f>
        <v>0.74902232464759844</v>
      </c>
      <c r="N120" s="56">
        <f t="shared" ref="N120" si="193">(N77/N33)*10</f>
        <v>0.7575749762715468</v>
      </c>
      <c r="O120" s="56"/>
      <c r="P120" s="56">
        <f t="shared" si="192"/>
        <v>0.99136935188823339</v>
      </c>
      <c r="Q120" s="93">
        <f t="shared" si="180"/>
        <v>1.4677980819573735</v>
      </c>
      <c r="R120" s="211">
        <f t="shared" si="179"/>
        <v>0.48057641600650625</v>
      </c>
    </row>
    <row r="121" spans="1:18" ht="20.100000000000001" customHeight="1">
      <c r="A121" s="70"/>
      <c r="B121" s="275" t="s">
        <v>106</v>
      </c>
      <c r="C121" s="275"/>
      <c r="D121" s="287">
        <f t="shared" ref="D121:Q123" si="194">(D78/D34)*10</f>
        <v>0.27251776978829595</v>
      </c>
      <c r="E121" s="288">
        <f t="shared" si="194"/>
        <v>0.30401432683343338</v>
      </c>
      <c r="F121" s="288">
        <f t="shared" si="194"/>
        <v>0.39330300366782173</v>
      </c>
      <c r="G121" s="288">
        <f t="shared" si="194"/>
        <v>0.62138922591042123</v>
      </c>
      <c r="H121" s="288">
        <f t="shared" si="194"/>
        <v>0.3569850244659698</v>
      </c>
      <c r="I121" s="288">
        <f t="shared" si="194"/>
        <v>0.38192169129048181</v>
      </c>
      <c r="J121" s="288">
        <f t="shared" si="194"/>
        <v>0.40494678839684262</v>
      </c>
      <c r="K121" s="288">
        <f t="shared" si="194"/>
        <v>0.69803882702582187</v>
      </c>
      <c r="L121" s="288">
        <f t="shared" si="194"/>
        <v>0.68194529370760992</v>
      </c>
      <c r="M121" s="288">
        <f t="shared" ref="M121:P121" si="195">(M78/M34)*10</f>
        <v>0.53876719564892583</v>
      </c>
      <c r="N121" s="288">
        <f t="shared" ref="N121" si="196">(N78/N34)*10</f>
        <v>0.57123653123507823</v>
      </c>
      <c r="O121" s="288"/>
      <c r="P121" s="288">
        <f t="shared" si="195"/>
        <v>0.45452521522964368</v>
      </c>
      <c r="Q121" s="289">
        <f t="shared" si="194"/>
        <v>0.47396517213249345</v>
      </c>
      <c r="R121" s="83">
        <f t="shared" si="179"/>
        <v>4.2769809575972498E-2</v>
      </c>
    </row>
    <row r="122" spans="1:18" ht="20.100000000000001" customHeight="1">
      <c r="A122" s="75"/>
      <c r="B122" s="76"/>
      <c r="C122" s="76" t="s">
        <v>46</v>
      </c>
      <c r="D122" s="290">
        <f t="shared" si="194"/>
        <v>0.25225565477791639</v>
      </c>
      <c r="E122" s="115">
        <f t="shared" si="194"/>
        <v>0.24291608203407722</v>
      </c>
      <c r="F122" s="115">
        <f t="shared" si="194"/>
        <v>0.34950745940104661</v>
      </c>
      <c r="G122" s="115">
        <f t="shared" si="194"/>
        <v>0.57308651817934941</v>
      </c>
      <c r="H122" s="115">
        <f t="shared" si="194"/>
        <v>0.28179689055269341</v>
      </c>
      <c r="I122" s="115">
        <f t="shared" si="194"/>
        <v>0.34071185951310817</v>
      </c>
      <c r="J122" s="115">
        <f t="shared" si="194"/>
        <v>0.30918369906229592</v>
      </c>
      <c r="K122" s="115">
        <f t="shared" si="194"/>
        <v>1.4218220830898074</v>
      </c>
      <c r="L122" s="115">
        <f t="shared" si="194"/>
        <v>0.60740312584346323</v>
      </c>
      <c r="M122" s="115">
        <f t="shared" ref="M122:P122" si="197">(M79/M35)*10</f>
        <v>0.27618883528600963</v>
      </c>
      <c r="N122" s="115">
        <f t="shared" ref="N122" si="198">(N79/N35)*10</f>
        <v>2.7512605042016807</v>
      </c>
      <c r="O122" s="115"/>
      <c r="P122" s="115">
        <f t="shared" si="197"/>
        <v>3.6241073978863185</v>
      </c>
      <c r="Q122" s="115">
        <f t="shared" si="194"/>
        <v>5.6062795220894692</v>
      </c>
      <c r="R122" s="113">
        <f t="shared" si="179"/>
        <v>0.54694077922724071</v>
      </c>
    </row>
    <row r="123" spans="1:18" ht="20.100000000000001" customHeight="1" thickBot="1">
      <c r="A123" s="34"/>
      <c r="B123" s="15"/>
      <c r="C123" s="15" t="s">
        <v>47</v>
      </c>
      <c r="D123" s="292">
        <f t="shared" si="194"/>
        <v>0.34477977203702465</v>
      </c>
      <c r="E123" s="57">
        <f t="shared" si="194"/>
        <v>0.46245323084887108</v>
      </c>
      <c r="F123" s="57">
        <f t="shared" si="194"/>
        <v>0.50082447192343005</v>
      </c>
      <c r="G123" s="57">
        <f t="shared" si="194"/>
        <v>0.65156646829763398</v>
      </c>
      <c r="H123" s="57">
        <f t="shared" si="194"/>
        <v>0.46900242649517532</v>
      </c>
      <c r="I123" s="57">
        <f t="shared" si="194"/>
        <v>0.43600130109399138</v>
      </c>
      <c r="J123" s="57">
        <f t="shared" si="194"/>
        <v>0.57503423350835847</v>
      </c>
      <c r="K123" s="57">
        <f t="shared" si="194"/>
        <v>0.63386862184326376</v>
      </c>
      <c r="L123" s="57">
        <f t="shared" si="194"/>
        <v>0.69164297015166665</v>
      </c>
      <c r="M123" s="57">
        <f t="shared" ref="M123:P123" si="199">(M80/M36)*10</f>
        <v>0.54425854417266717</v>
      </c>
      <c r="N123" s="57">
        <f t="shared" ref="N123" si="200">(N80/N36)*10</f>
        <v>0.57093047098216887</v>
      </c>
      <c r="O123" s="57"/>
      <c r="P123" s="57">
        <f t="shared" si="199"/>
        <v>0.45374098843310906</v>
      </c>
      <c r="Q123" s="293">
        <f t="shared" si="194"/>
        <v>0.47276135679102316</v>
      </c>
      <c r="R123" s="212">
        <f t="shared" ref="R123" si="201">(Q123-P123)/P123</f>
        <v>4.191899969979921E-2</v>
      </c>
    </row>
    <row r="124" spans="1:18" ht="7.5" customHeight="1" thickBot="1"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18"/>
    </row>
    <row r="125" spans="1:18" ht="20.100000000000001" customHeight="1" thickBot="1">
      <c r="A125" s="116"/>
      <c r="B125" s="43" t="s">
        <v>46</v>
      </c>
      <c r="C125" s="43"/>
      <c r="D125" s="54">
        <f t="shared" ref="D125:Q127" si="202">(D82/D38)*10</f>
        <v>0.41734288827293609</v>
      </c>
      <c r="E125" s="160">
        <f t="shared" si="202"/>
        <v>0.46497971892196532</v>
      </c>
      <c r="F125" s="160">
        <f t="shared" si="202"/>
        <v>0.59469510621777943</v>
      </c>
      <c r="G125" s="160">
        <f t="shared" si="202"/>
        <v>0.8194860942651403</v>
      </c>
      <c r="H125" s="160">
        <f t="shared" si="202"/>
        <v>0.46228289757841534</v>
      </c>
      <c r="I125" s="160">
        <f t="shared" si="202"/>
        <v>0.47312372317512708</v>
      </c>
      <c r="J125" s="160">
        <f t="shared" si="202"/>
        <v>0.50237166023144386</v>
      </c>
      <c r="K125" s="160">
        <f t="shared" si="202"/>
        <v>0.55443237529875944</v>
      </c>
      <c r="L125" s="160">
        <f t="shared" si="202"/>
        <v>0.71625518343630412</v>
      </c>
      <c r="M125" s="160">
        <f t="shared" ref="M125:P125" si="203">(M82/M38)*10</f>
        <v>0.54901761349619416</v>
      </c>
      <c r="N125" s="160">
        <f t="shared" ref="N125" si="204">(N82/N38)*10</f>
        <v>0.97993993187472017</v>
      </c>
      <c r="O125" s="160"/>
      <c r="P125" s="160">
        <f t="shared" si="203"/>
        <v>1.296122719323012</v>
      </c>
      <c r="Q125" s="294">
        <f t="shared" si="202"/>
        <v>0.99178686182433584</v>
      </c>
      <c r="R125" s="28">
        <f t="shared" ref="R125:R128" si="205">(Q125-P125)/P125</f>
        <v>-0.23480481667479466</v>
      </c>
    </row>
    <row r="126" spans="1:18" ht="20.100000000000001" customHeight="1">
      <c r="A126" s="16"/>
      <c r="C126" t="s">
        <v>97</v>
      </c>
      <c r="D126" s="52">
        <f t="shared" si="202"/>
        <v>0.57063536619577426</v>
      </c>
      <c r="E126" s="87">
        <f t="shared" si="202"/>
        <v>0.61678215108051315</v>
      </c>
      <c r="F126" s="87">
        <f t="shared" si="202"/>
        <v>0.94378256094068969</v>
      </c>
      <c r="G126" s="87">
        <f t="shared" si="202"/>
        <v>1.2979959597613278</v>
      </c>
      <c r="H126" s="87">
        <f t="shared" si="202"/>
        <v>0.86342977232284102</v>
      </c>
      <c r="I126" s="87">
        <f t="shared" si="202"/>
        <v>0.88114232227533129</v>
      </c>
      <c r="J126" s="87">
        <f t="shared" si="202"/>
        <v>1.1020659763830387</v>
      </c>
      <c r="K126" s="87">
        <f t="shared" si="202"/>
        <v>1.3651023111404661</v>
      </c>
      <c r="L126" s="87">
        <f t="shared" si="202"/>
        <v>1.7784832057625308</v>
      </c>
      <c r="M126" s="87">
        <f t="shared" ref="M126:P126" si="206">(M83/M39)*10</f>
        <v>4.4289511618650108</v>
      </c>
      <c r="N126" s="87">
        <f t="shared" ref="N126" si="207">(N83/N39)*10</f>
        <v>5.3163805875081405</v>
      </c>
      <c r="O126" s="87"/>
      <c r="P126" s="87">
        <f t="shared" si="206"/>
        <v>4.4719443236189633</v>
      </c>
      <c r="Q126" s="117">
        <f t="shared" si="202"/>
        <v>4.45229185874053</v>
      </c>
      <c r="R126" s="211">
        <f t="shared" si="205"/>
        <v>-4.3946130488783375E-3</v>
      </c>
    </row>
    <row r="127" spans="1:18" ht="20.100000000000001" customHeight="1">
      <c r="A127" s="16"/>
      <c r="C127" t="s">
        <v>123</v>
      </c>
      <c r="D127" s="52"/>
      <c r="E127" s="56"/>
      <c r="F127" s="56"/>
      <c r="G127" s="56"/>
      <c r="H127" s="56"/>
      <c r="I127" s="56"/>
      <c r="J127" s="56"/>
      <c r="K127" s="56">
        <f t="shared" si="202"/>
        <v>0.30309194567593467</v>
      </c>
      <c r="L127" s="56">
        <f t="shared" si="202"/>
        <v>0.50003273655528391</v>
      </c>
      <c r="M127" s="56">
        <f t="shared" ref="M127:P127" si="208">(M84/M40)*10</f>
        <v>0.25557957256034047</v>
      </c>
      <c r="N127" s="56">
        <f t="shared" ref="N127" si="209">(N84/N40)*10</f>
        <v>0.28274648079548848</v>
      </c>
      <c r="O127" s="56"/>
      <c r="P127" s="56">
        <f t="shared" si="208"/>
        <v>0.37525655998251173</v>
      </c>
      <c r="Q127" s="117">
        <f t="shared" si="202"/>
        <v>0.34012241188487219</v>
      </c>
      <c r="R127" s="211">
        <f t="shared" si="205"/>
        <v>-9.362700574582071E-2</v>
      </c>
    </row>
    <row r="128" spans="1:18" ht="20.100000000000001" customHeight="1" thickBot="1">
      <c r="A128" s="16"/>
      <c r="C128" t="s">
        <v>106</v>
      </c>
      <c r="D128" s="52">
        <f t="shared" ref="D128:Q131" si="210">(D85/D41)*10</f>
        <v>0.25225565477791639</v>
      </c>
      <c r="E128" s="56">
        <f t="shared" si="210"/>
        <v>0.24291608203407722</v>
      </c>
      <c r="F128" s="56">
        <f t="shared" si="210"/>
        <v>0.34950745940104661</v>
      </c>
      <c r="G128" s="56">
        <f t="shared" si="210"/>
        <v>0.57308651817934941</v>
      </c>
      <c r="H128" s="56">
        <f t="shared" si="210"/>
        <v>0.28179689055269341</v>
      </c>
      <c r="I128" s="56">
        <f t="shared" si="210"/>
        <v>0.34071185951310817</v>
      </c>
      <c r="J128" s="56">
        <f t="shared" si="210"/>
        <v>0.30918369906229592</v>
      </c>
      <c r="K128" s="56">
        <f t="shared" si="210"/>
        <v>1.4218220830898074</v>
      </c>
      <c r="L128" s="56">
        <f t="shared" si="210"/>
        <v>0.60740312584346323</v>
      </c>
      <c r="M128" s="56">
        <f t="shared" ref="M128:P128" si="211">(M85/M41)*10</f>
        <v>0.27618883528600963</v>
      </c>
      <c r="N128" s="56">
        <f t="shared" ref="N128" si="212">(N85/N41)*10</f>
        <v>2.7512605042016807</v>
      </c>
      <c r="O128" s="56"/>
      <c r="P128" s="56">
        <f t="shared" si="211"/>
        <v>3.6241073978863185</v>
      </c>
      <c r="Q128" s="56">
        <f t="shared" si="210"/>
        <v>5.6062795220894692</v>
      </c>
      <c r="R128" s="211">
        <f t="shared" si="205"/>
        <v>0.54694077922724071</v>
      </c>
    </row>
    <row r="129" spans="1:18" ht="20.100000000000001" customHeight="1" thickBot="1">
      <c r="A129" s="42"/>
      <c r="B129" s="43" t="s">
        <v>47</v>
      </c>
      <c r="C129" s="43"/>
      <c r="D129" s="54">
        <f t="shared" si="210"/>
        <v>0.78304640835385242</v>
      </c>
      <c r="E129" s="160">
        <f t="shared" si="210"/>
        <v>0.85682745619258149</v>
      </c>
      <c r="F129" s="160">
        <f t="shared" si="210"/>
        <v>1.3150297373776387</v>
      </c>
      <c r="G129" s="160">
        <f t="shared" si="210"/>
        <v>1.0895553701874658</v>
      </c>
      <c r="H129" s="160">
        <f t="shared" si="210"/>
        <v>1.7199962204661754</v>
      </c>
      <c r="I129" s="160">
        <f t="shared" si="210"/>
        <v>1.3228978329330245</v>
      </c>
      <c r="J129" s="160">
        <f t="shared" si="210"/>
        <v>2.4519092214490672</v>
      </c>
      <c r="K129" s="160">
        <f t="shared" si="210"/>
        <v>4.3423649733188281</v>
      </c>
      <c r="L129" s="160">
        <f t="shared" si="210"/>
        <v>2.0699748542298058</v>
      </c>
      <c r="M129" s="160">
        <f t="shared" ref="M129:P129" si="213">(M86/M42)*10</f>
        <v>1.4925830945304652</v>
      </c>
      <c r="N129" s="160">
        <f t="shared" ref="N129" si="214">(N86/N42)*10</f>
        <v>1.7536113394270223</v>
      </c>
      <c r="O129" s="160"/>
      <c r="P129" s="160">
        <f t="shared" si="213"/>
        <v>1.3283857513822148</v>
      </c>
      <c r="Q129" s="55">
        <f t="shared" si="210"/>
        <v>1.2916266978668207</v>
      </c>
      <c r="R129" s="28">
        <f t="shared" ref="R129:R132" si="215">(Q129-P129)/P129</f>
        <v>-2.7671972149012809E-2</v>
      </c>
    </row>
    <row r="130" spans="1:18" ht="20.100000000000001" customHeight="1">
      <c r="A130" s="16"/>
      <c r="C130" t="s">
        <v>97</v>
      </c>
      <c r="D130" s="52">
        <f t="shared" si="210"/>
        <v>0.94200957329885315</v>
      </c>
      <c r="E130" s="56">
        <f t="shared" si="210"/>
        <v>1.0276973480450513</v>
      </c>
      <c r="F130" s="56">
        <f t="shared" si="210"/>
        <v>1.9861194279920649</v>
      </c>
      <c r="G130" s="56">
        <f t="shared" si="210"/>
        <v>2.2510111905587289</v>
      </c>
      <c r="H130" s="56">
        <f t="shared" si="210"/>
        <v>3.8962381002308408</v>
      </c>
      <c r="I130" s="56">
        <f t="shared" si="210"/>
        <v>4.935819273073851</v>
      </c>
      <c r="J130" s="56">
        <f t="shared" si="210"/>
        <v>10.531892398487804</v>
      </c>
      <c r="K130" s="56">
        <f t="shared" si="210"/>
        <v>11.291963587758357</v>
      </c>
      <c r="L130" s="56">
        <f t="shared" si="210"/>
        <v>3.6689543462755485</v>
      </c>
      <c r="M130" s="56">
        <f t="shared" ref="M130:P130" si="216">(M87/M43)*10</f>
        <v>3.0182080794347996</v>
      </c>
      <c r="N130" s="56">
        <f t="shared" ref="N130" si="217">(N87/N43)*10</f>
        <v>5.1111462003781583</v>
      </c>
      <c r="O130" s="56"/>
      <c r="P130" s="56">
        <f t="shared" si="216"/>
        <v>11.556706458728193</v>
      </c>
      <c r="Q130" s="117">
        <f t="shared" si="210"/>
        <v>14.613211570198587</v>
      </c>
      <c r="R130" s="211">
        <f t="shared" si="215"/>
        <v>0.26447890862209883</v>
      </c>
    </row>
    <row r="131" spans="1:18" ht="20.100000000000001" customHeight="1">
      <c r="A131" s="16"/>
      <c r="C131" t="s">
        <v>123</v>
      </c>
      <c r="D131" s="52"/>
      <c r="E131" s="56"/>
      <c r="F131" s="56"/>
      <c r="G131" s="56"/>
      <c r="H131" s="56"/>
      <c r="I131" s="56"/>
      <c r="J131" s="56"/>
      <c r="K131" s="56">
        <f t="shared" si="210"/>
        <v>6.4016198854908533</v>
      </c>
      <c r="L131" s="56">
        <f t="shared" si="210"/>
        <v>3.811378091872792</v>
      </c>
      <c r="M131" s="56">
        <f t="shared" ref="M131:P131" si="218">(M88/M44)*10</f>
        <v>0.74902232464759844</v>
      </c>
      <c r="N131" s="56">
        <f t="shared" ref="N131" si="219">(N88/N44)*10</f>
        <v>0.7575749762715468</v>
      </c>
      <c r="O131" s="56"/>
      <c r="P131" s="56">
        <f t="shared" si="218"/>
        <v>0.99136935188823339</v>
      </c>
      <c r="Q131" s="117">
        <f t="shared" si="210"/>
        <v>1.4677980819573735</v>
      </c>
      <c r="R131" s="211">
        <f t="shared" si="215"/>
        <v>0.48057641600650625</v>
      </c>
    </row>
    <row r="132" spans="1:18" ht="20.100000000000001" customHeight="1" thickBot="1">
      <c r="A132" s="34"/>
      <c r="B132" s="15"/>
      <c r="C132" s="99" t="s">
        <v>106</v>
      </c>
      <c r="D132" s="53">
        <f t="shared" ref="D132:Q132" si="220">(D89/D45)*10</f>
        <v>0.34477977203702465</v>
      </c>
      <c r="E132" s="57">
        <f t="shared" si="220"/>
        <v>0.46245323084887108</v>
      </c>
      <c r="F132" s="57">
        <f t="shared" si="220"/>
        <v>0.50082447192343005</v>
      </c>
      <c r="G132" s="57">
        <f t="shared" si="220"/>
        <v>0.65156646829763398</v>
      </c>
      <c r="H132" s="57">
        <f t="shared" si="220"/>
        <v>0.46900242649517532</v>
      </c>
      <c r="I132" s="57">
        <f t="shared" si="220"/>
        <v>0.43600130109399138</v>
      </c>
      <c r="J132" s="57">
        <f t="shared" si="220"/>
        <v>0.57503423350835847</v>
      </c>
      <c r="K132" s="57">
        <f t="shared" si="220"/>
        <v>0.63386862184326376</v>
      </c>
      <c r="L132" s="57">
        <f t="shared" si="220"/>
        <v>0.69164297015166665</v>
      </c>
      <c r="M132" s="57">
        <f t="shared" ref="M132:P132" si="221">(M89/M45)*10</f>
        <v>0.54425854417266717</v>
      </c>
      <c r="N132" s="57">
        <f t="shared" ref="N132" si="222">(N89/N45)*10</f>
        <v>0.57093047098216887</v>
      </c>
      <c r="O132" s="57"/>
      <c r="P132" s="57">
        <f t="shared" si="221"/>
        <v>0.45374098843310906</v>
      </c>
      <c r="Q132" s="295">
        <f t="shared" si="220"/>
        <v>0.47276135679102316</v>
      </c>
      <c r="R132" s="212">
        <f t="shared" si="215"/>
        <v>4.191899969979921E-2</v>
      </c>
    </row>
  </sheetData>
  <mergeCells count="25">
    <mergeCell ref="A4:C6"/>
    <mergeCell ref="D4:Q4"/>
    <mergeCell ref="R4:R6"/>
    <mergeCell ref="T4:Z4"/>
    <mergeCell ref="D5:Q5"/>
    <mergeCell ref="T5:Z5"/>
    <mergeCell ref="B75:C75"/>
    <mergeCell ref="B11:C11"/>
    <mergeCell ref="B21:C21"/>
    <mergeCell ref="B31:C31"/>
    <mergeCell ref="A48:C50"/>
    <mergeCell ref="T48:Z48"/>
    <mergeCell ref="D49:Q49"/>
    <mergeCell ref="T49:Z49"/>
    <mergeCell ref="B55:C55"/>
    <mergeCell ref="B65:C65"/>
    <mergeCell ref="D48:Q48"/>
    <mergeCell ref="R48:R50"/>
    <mergeCell ref="B118:C118"/>
    <mergeCell ref="A91:C93"/>
    <mergeCell ref="D91:Q91"/>
    <mergeCell ref="R91:R93"/>
    <mergeCell ref="D92:Q92"/>
    <mergeCell ref="B98:C98"/>
    <mergeCell ref="B108:C10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portrait" r:id="rId1"/>
  <ignoredErrors>
    <ignoredError sqref="Q78 E78:M78 D31:M3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9EA0712B-0866-45D5-9F8A-368314723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R7:R13 R17:R45</xm:sqref>
        </x14:conditionalFormatting>
        <x14:conditionalFormatting xmlns:xm="http://schemas.microsoft.com/office/excel/2006/main">
          <x14:cfRule type="iconSet" priority="5" id="{A2DA1A87-DEAD-40AB-BA08-CDB69F8AE2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R14:R16</xm:sqref>
        </x14:conditionalFormatting>
        <x14:conditionalFormatting xmlns:xm="http://schemas.microsoft.com/office/excel/2006/main">
          <x14:cfRule type="iconSet" priority="4" id="{CF9B6EEA-E846-4C1C-A7E3-F9E9F99110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R51:R57 R61:R89</xm:sqref>
        </x14:conditionalFormatting>
        <x14:conditionalFormatting xmlns:xm="http://schemas.microsoft.com/office/excel/2006/main">
          <x14:cfRule type="iconSet" priority="3" id="{02AF163B-05DF-458C-9541-E5FBDA0BBB1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R58:R60</xm:sqref>
        </x14:conditionalFormatting>
        <x14:conditionalFormatting xmlns:xm="http://schemas.microsoft.com/office/excel/2006/main">
          <x14:cfRule type="iconSet" priority="2" id="{96B7DE89-4F01-402B-97A7-F3DC56EDC3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R94:R100 R104:R132</xm:sqref>
        </x14:conditionalFormatting>
        <x14:conditionalFormatting xmlns:xm="http://schemas.microsoft.com/office/excel/2006/main">
          <x14:cfRule type="iconSet" priority="1" id="{7546F50F-20BF-4221-BF87-259D07F719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R101:R103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23</vt:i4>
      </vt:variant>
      <vt:variant>
        <vt:lpstr>Intervalos com Nome</vt:lpstr>
      </vt:variant>
      <vt:variant>
        <vt:i4>12</vt:i4>
      </vt:variant>
    </vt:vector>
  </HeadingPairs>
  <TitlesOfParts>
    <vt:vector size="35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'1'!Área_de_Impressão</vt:lpstr>
      <vt:lpstr>'15'!Área_de_Impressão</vt:lpstr>
      <vt:lpstr>'17'!Área_de_Impressão</vt:lpstr>
      <vt:lpstr>'19'!Área_de_Impressão</vt:lpstr>
      <vt:lpstr>'2'!Área_de_Impressão</vt:lpstr>
      <vt:lpstr>'20'!Área_de_Impressão</vt:lpstr>
      <vt:lpstr>'21'!Área_de_Impressão</vt:lpstr>
      <vt:lpstr>'3'!Área_de_Impressão</vt:lpstr>
      <vt:lpstr>'4'!Área_de_Impressão</vt:lpstr>
      <vt:lpstr>'5'!Área_de_Impressão</vt:lpstr>
      <vt:lpstr>'6'!Área_de_Impressão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2016-11-29T12:05:12Z</cp:lastPrinted>
  <dcterms:created xsi:type="dcterms:W3CDTF">2012-12-21T10:54:30Z</dcterms:created>
  <dcterms:modified xsi:type="dcterms:W3CDTF">2024-03-16T00:08:46Z</dcterms:modified>
</cp:coreProperties>
</file>